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trlProps/ctrlProp6.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updateLinks="never" codeName="DieseArbeitsmappe"/>
  <mc:AlternateContent xmlns:mc="http://schemas.openxmlformats.org/markup-compatibility/2006">
    <mc:Choice Requires="x15">
      <x15ac:absPath xmlns:x15ac="http://schemas.microsoft.com/office/spreadsheetml/2010/11/ac" url="F:\WIN\FIWI\Exist\STARTERCENTER\Startercenter Hellweg-Hochsauerland\Startercenter (Internet)\Internet (NEU)\"/>
    </mc:Choice>
  </mc:AlternateContent>
  <xr:revisionPtr revIDLastSave="0" documentId="8_{1BC3BDC0-DE45-441D-AB42-1890046EFA4D}" xr6:coauthVersionLast="47" xr6:coauthVersionMax="47" xr10:uidLastSave="{00000000-0000-0000-0000-000000000000}"/>
  <bookViews>
    <workbookView xWindow="-120" yWindow="-120" windowWidth="29040" windowHeight="15720" tabRatio="810" xr2:uid="{00000000-000D-0000-FFFF-FFFF00000000}"/>
  </bookViews>
  <sheets>
    <sheet name="Startseite" sheetId="23" r:id="rId1"/>
    <sheet name="Bearbeitungshinweise" sheetId="46" r:id="rId2"/>
    <sheet name="Deckblatt" sheetId="33" r:id="rId3"/>
    <sheet name="Kapitalbedarf" sheetId="4" r:id="rId4"/>
    <sheet name="Finanzierung" sheetId="24" r:id="rId5"/>
    <sheet name="Zins und Tilgung" sheetId="41" r:id="rId6"/>
    <sheet name="Personalkosten 1. Jahr" sheetId="34" r:id="rId7"/>
    <sheet name="Personalkosten 2. Jahr" sheetId="35" r:id="rId8"/>
    <sheet name="Personalkosten 3. Jahr" sheetId="36" r:id="rId9"/>
    <sheet name="übrige Kosten" sheetId="7" r:id="rId10"/>
    <sheet name="Unternehmerlohn" sheetId="28" r:id="rId11"/>
    <sheet name="Rentabilität" sheetId="8" r:id="rId12"/>
    <sheet name="Hilfstabelle" sheetId="42" state="hidden" r:id="rId13"/>
    <sheet name="Umsatzplanung" sheetId="32" r:id="rId14"/>
    <sheet name="Stundenkostensatz " sheetId="45" r:id="rId15"/>
    <sheet name="Liquiditätsplan-1.Jahr" sheetId="25" r:id="rId16"/>
    <sheet name="Liquiditätsplan-2.Jahr" sheetId="39" r:id="rId17"/>
    <sheet name="Liquiditätsplan-3.Jahr" sheetId="40" r:id="rId18"/>
  </sheets>
  <externalReferences>
    <externalReference r:id="rId19"/>
  </externalReferences>
  <definedNames>
    <definedName name="_xlnm._FilterDatabase" localSheetId="8" hidden="1">'Personalkosten 3. Jahr'!$P$15:$R$39</definedName>
    <definedName name="_xlnm.Print_Area" localSheetId="1">Bearbeitungshinweise!$A$1:$H$394</definedName>
    <definedName name="_xlnm.Print_Area" localSheetId="2">Deckblatt!$A$3:$M$48</definedName>
    <definedName name="_xlnm.Print_Area" localSheetId="4">Finanzierung!$A$3:$J$38</definedName>
    <definedName name="_xlnm.Print_Area" localSheetId="3">Kapitalbedarf!$A$3:$I$34</definedName>
    <definedName name="_xlnm.Print_Area" localSheetId="15">'Liquiditätsplan-1.Jahr'!$A$4:$R$60</definedName>
    <definedName name="_xlnm.Print_Area" localSheetId="16">'Liquiditätsplan-2.Jahr'!$A$4:$R$60</definedName>
    <definedName name="_xlnm.Print_Area" localSheetId="17">'Liquiditätsplan-3.Jahr'!$A$4:$R$60</definedName>
    <definedName name="_xlnm.Print_Area" localSheetId="6">'Personalkosten 1. Jahr'!$C$4:$R$48</definedName>
    <definedName name="_xlnm.Print_Area" localSheetId="7">'Personalkosten 2. Jahr'!$A$4:$P$48</definedName>
    <definedName name="_xlnm.Print_Area" localSheetId="8">'Personalkosten 3. Jahr'!$A$4:$P$48</definedName>
    <definedName name="_xlnm.Print_Area" localSheetId="11">Rentabilität!$C$4:$K$46</definedName>
    <definedName name="_xlnm.Print_Area" localSheetId="0">Startseite!$A$1:$L$38</definedName>
    <definedName name="_xlnm.Print_Area" localSheetId="14">'Stundenkostensatz '!$A$4:$O$92</definedName>
    <definedName name="_xlnm.Print_Area" localSheetId="9">'übrige Kosten'!$A$3:$H$41</definedName>
    <definedName name="_xlnm.Print_Area" localSheetId="13">Umsatzplanung!$A$4:$J$23,Umsatzplanung!$A$24:$P$143</definedName>
    <definedName name="_xlnm.Print_Area" localSheetId="10">Unternehmerlohn!$C$4:$K$69</definedName>
    <definedName name="_xlnm.Print_Area" localSheetId="5">'Zins und Tilgung'!$A$4:$AT$42</definedName>
    <definedName name="Rechtsformen">Startseite!$A$37:$A$47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45" l="1"/>
  <c r="B2" i="40" l="1"/>
  <c r="B2" i="39"/>
  <c r="D49" i="40" l="1"/>
  <c r="D49" i="39"/>
  <c r="J7" i="36" l="1"/>
  <c r="J6" i="36"/>
  <c r="J7" i="35"/>
  <c r="J6" i="35"/>
  <c r="L6" i="34"/>
  <c r="D18" i="45" l="1"/>
  <c r="C36" i="24" l="1"/>
  <c r="C59" i="25" l="1"/>
  <c r="F59" i="25" s="1"/>
  <c r="A26" i="33"/>
  <c r="B27" i="39"/>
  <c r="B27" i="40" s="1"/>
  <c r="A10" i="4"/>
  <c r="B10" i="4" s="1"/>
  <c r="B48" i="25" s="1"/>
  <c r="B48" i="39" s="1"/>
  <c r="B48" i="40" s="1"/>
  <c r="N87" i="32"/>
  <c r="O81" i="32"/>
  <c r="O82" i="32"/>
  <c r="O83" i="32"/>
  <c r="O84" i="32"/>
  <c r="O85" i="32"/>
  <c r="O86" i="32"/>
  <c r="C5" i="28"/>
  <c r="C32" i="4"/>
  <c r="C23" i="4"/>
  <c r="C34" i="4" s="1"/>
  <c r="D23" i="4"/>
  <c r="C49" i="25" s="1"/>
  <c r="J88" i="45"/>
  <c r="E19" i="45"/>
  <c r="E20" i="45"/>
  <c r="E21" i="45"/>
  <c r="E22" i="45"/>
  <c r="X35" i="36"/>
  <c r="J27" i="28"/>
  <c r="K13" i="28"/>
  <c r="H27" i="28"/>
  <c r="F27" i="28"/>
  <c r="G15" i="28"/>
  <c r="I27" i="8"/>
  <c r="I28" i="8"/>
  <c r="I29" i="8"/>
  <c r="I30" i="8"/>
  <c r="I31" i="8"/>
  <c r="I32" i="8"/>
  <c r="G27" i="8"/>
  <c r="G28" i="8"/>
  <c r="G29" i="8"/>
  <c r="G30" i="8"/>
  <c r="G31" i="8"/>
  <c r="G32" i="8"/>
  <c r="E27" i="8"/>
  <c r="E28" i="8"/>
  <c r="E29" i="8"/>
  <c r="E30" i="8"/>
  <c r="E31" i="8"/>
  <c r="E32" i="8"/>
  <c r="I21" i="8"/>
  <c r="J10" i="8" s="1"/>
  <c r="G21" i="8"/>
  <c r="C14" i="39" s="1"/>
  <c r="E21" i="8"/>
  <c r="F17" i="8" s="1"/>
  <c r="A23" i="33"/>
  <c r="A39" i="33"/>
  <c r="A38" i="33"/>
  <c r="K16" i="34"/>
  <c r="L16" i="34"/>
  <c r="L4" i="42"/>
  <c r="K17" i="34"/>
  <c r="K18" i="34"/>
  <c r="K19" i="34"/>
  <c r="L19" i="34" s="1"/>
  <c r="K20" i="34"/>
  <c r="L20" i="34" s="1"/>
  <c r="K21" i="34"/>
  <c r="K22" i="34"/>
  <c r="L22" i="34" s="1"/>
  <c r="K23" i="34"/>
  <c r="L23" i="34" s="1"/>
  <c r="K24" i="34"/>
  <c r="L24" i="34" s="1"/>
  <c r="K25" i="34"/>
  <c r="L25" i="34" s="1"/>
  <c r="K26" i="34"/>
  <c r="L26" i="34" s="1"/>
  <c r="K27" i="34"/>
  <c r="L27" i="34" s="1"/>
  <c r="K28" i="34"/>
  <c r="L28" i="34" s="1"/>
  <c r="K29" i="34"/>
  <c r="L29" i="34" s="1"/>
  <c r="K30" i="34"/>
  <c r="L30" i="34" s="1"/>
  <c r="K31" i="34"/>
  <c r="L31" i="34" s="1"/>
  <c r="E19" i="42"/>
  <c r="K32" i="34"/>
  <c r="L32" i="34" s="1"/>
  <c r="K33" i="34"/>
  <c r="L33" i="34" s="1"/>
  <c r="K34" i="34"/>
  <c r="L34" i="34" s="1"/>
  <c r="H23" i="42"/>
  <c r="K36" i="34"/>
  <c r="K37" i="34"/>
  <c r="L37" i="34" s="1"/>
  <c r="K38" i="34"/>
  <c r="L38" i="34" s="1"/>
  <c r="K15" i="34"/>
  <c r="L15" i="34"/>
  <c r="L3" i="42"/>
  <c r="AA38" i="36"/>
  <c r="Z38" i="36"/>
  <c r="AA37" i="36"/>
  <c r="Z37" i="36"/>
  <c r="AA36" i="36"/>
  <c r="Z36" i="36"/>
  <c r="Q36" i="36"/>
  <c r="AA34" i="36"/>
  <c r="Z34" i="36"/>
  <c r="AA33" i="36"/>
  <c r="Z33" i="36"/>
  <c r="AA32" i="36"/>
  <c r="Z32" i="36"/>
  <c r="AA31" i="36"/>
  <c r="Z31" i="36"/>
  <c r="AA30" i="36"/>
  <c r="Z30" i="36"/>
  <c r="AA29" i="36"/>
  <c r="Z29" i="36"/>
  <c r="AA28" i="36"/>
  <c r="Z28" i="36"/>
  <c r="AA27" i="36"/>
  <c r="Z27" i="36"/>
  <c r="AA26" i="36"/>
  <c r="Z26" i="36"/>
  <c r="AA25" i="36"/>
  <c r="Z25" i="36"/>
  <c r="AA24" i="36"/>
  <c r="Z24" i="36"/>
  <c r="AA23" i="36"/>
  <c r="Z23" i="36"/>
  <c r="AA22" i="36"/>
  <c r="Z22" i="36"/>
  <c r="Q22" i="36" s="1"/>
  <c r="AA21" i="36"/>
  <c r="Z21" i="36"/>
  <c r="Q21" i="36" s="1"/>
  <c r="AA20" i="36"/>
  <c r="Z20" i="36"/>
  <c r="Q20" i="36"/>
  <c r="AA19" i="36"/>
  <c r="Z19" i="36"/>
  <c r="Q19" i="36" s="1"/>
  <c r="AA18" i="36"/>
  <c r="Z18" i="36"/>
  <c r="AA17" i="36"/>
  <c r="Z17" i="36"/>
  <c r="Q17" i="36" s="1"/>
  <c r="AA16" i="36"/>
  <c r="Z16" i="36"/>
  <c r="AA15" i="36"/>
  <c r="Z15" i="36"/>
  <c r="AA38" i="35"/>
  <c r="Z38" i="35"/>
  <c r="AA37" i="35"/>
  <c r="Z37" i="35"/>
  <c r="Q37" i="35" s="1"/>
  <c r="AA36" i="35"/>
  <c r="Z36" i="35"/>
  <c r="AA34" i="35"/>
  <c r="Z34" i="35"/>
  <c r="AA33" i="35"/>
  <c r="Z33" i="35"/>
  <c r="AA32" i="35"/>
  <c r="Z32" i="35"/>
  <c r="AA31" i="35"/>
  <c r="Z31" i="35"/>
  <c r="AA30" i="35"/>
  <c r="Z30" i="35"/>
  <c r="AA29" i="35"/>
  <c r="Z29" i="35"/>
  <c r="AA28" i="35"/>
  <c r="Z28" i="35"/>
  <c r="AA27" i="35"/>
  <c r="Z27" i="35"/>
  <c r="AA26" i="35"/>
  <c r="Z26" i="35"/>
  <c r="AA25" i="35"/>
  <c r="Z25" i="35"/>
  <c r="AA24" i="35"/>
  <c r="Z24" i="35"/>
  <c r="AA23" i="35"/>
  <c r="Z23" i="35"/>
  <c r="AA22" i="35"/>
  <c r="Z22" i="35"/>
  <c r="AA21" i="35"/>
  <c r="Z21" i="35"/>
  <c r="AA20" i="35"/>
  <c r="Z20" i="35"/>
  <c r="AA19" i="35"/>
  <c r="Z19" i="35"/>
  <c r="AA18" i="35"/>
  <c r="Z18" i="35"/>
  <c r="AA17" i="35"/>
  <c r="Z17" i="35"/>
  <c r="AA16" i="35"/>
  <c r="Z16" i="35"/>
  <c r="AA15" i="35"/>
  <c r="Z15" i="35"/>
  <c r="AB16" i="34"/>
  <c r="AC16" i="34"/>
  <c r="AB17" i="34"/>
  <c r="AC17" i="34"/>
  <c r="AB18" i="34"/>
  <c r="AC18" i="34"/>
  <c r="AB19" i="34"/>
  <c r="AC19" i="34"/>
  <c r="AB20" i="34"/>
  <c r="AC20" i="34"/>
  <c r="AB21" i="34"/>
  <c r="S21" i="34" s="1"/>
  <c r="AC21" i="34"/>
  <c r="AB22" i="34"/>
  <c r="AC22" i="34"/>
  <c r="AB23" i="34"/>
  <c r="AC23" i="34"/>
  <c r="AB24" i="34"/>
  <c r="AC24" i="34"/>
  <c r="AB25" i="34"/>
  <c r="AC25" i="34"/>
  <c r="AB26" i="34"/>
  <c r="AC26" i="34"/>
  <c r="AB27" i="34"/>
  <c r="AC27" i="34"/>
  <c r="AB28" i="34"/>
  <c r="AC28" i="34"/>
  <c r="AB29" i="34"/>
  <c r="AC29" i="34"/>
  <c r="AB30" i="34"/>
  <c r="AC30" i="34"/>
  <c r="AB31" i="34"/>
  <c r="AC31" i="34"/>
  <c r="AB32" i="34"/>
  <c r="AC32" i="34"/>
  <c r="AB33" i="34"/>
  <c r="AC33" i="34"/>
  <c r="AB34" i="34"/>
  <c r="AC34" i="34"/>
  <c r="AB36" i="34"/>
  <c r="AC36" i="34"/>
  <c r="AB37" i="34"/>
  <c r="AC37" i="34"/>
  <c r="S37" i="34" s="1"/>
  <c r="AB38" i="34"/>
  <c r="AC38" i="34"/>
  <c r="AC15" i="34"/>
  <c r="AB15" i="34"/>
  <c r="L17" i="34"/>
  <c r="D5" i="42"/>
  <c r="T12" i="34"/>
  <c r="P49" i="39"/>
  <c r="Q49" i="39" s="1"/>
  <c r="C48" i="25"/>
  <c r="D48" i="25" s="1"/>
  <c r="P48" i="25" s="1"/>
  <c r="K16" i="28"/>
  <c r="C31" i="32"/>
  <c r="D32" i="32" s="1"/>
  <c r="H31" i="32"/>
  <c r="I35" i="32" s="1"/>
  <c r="O80" i="32"/>
  <c r="O79" i="32"/>
  <c r="L7" i="34"/>
  <c r="Z35" i="34" s="1"/>
  <c r="M31" i="32"/>
  <c r="N33" i="32" s="1"/>
  <c r="D56" i="45"/>
  <c r="E59" i="45" s="1"/>
  <c r="E60" i="45"/>
  <c r="E58" i="45"/>
  <c r="L56" i="45"/>
  <c r="M58" i="45" s="1"/>
  <c r="H56" i="45"/>
  <c r="I57" i="45" s="1"/>
  <c r="C35" i="34"/>
  <c r="C36" i="34" s="1"/>
  <c r="C37" i="34" s="1"/>
  <c r="C38" i="34" s="1"/>
  <c r="A35" i="35"/>
  <c r="A36" i="35" s="1"/>
  <c r="A37" i="35" s="1"/>
  <c r="A38" i="35" s="1"/>
  <c r="A35" i="36"/>
  <c r="A36" i="36" s="1"/>
  <c r="A37" i="36" s="1"/>
  <c r="A38" i="36" s="1"/>
  <c r="E10" i="4"/>
  <c r="N21" i="36"/>
  <c r="P21" i="36" s="1"/>
  <c r="N22" i="36"/>
  <c r="P22" i="36" s="1"/>
  <c r="N23" i="36"/>
  <c r="P23" i="36" s="1"/>
  <c r="N24" i="36"/>
  <c r="P24" i="36" s="1"/>
  <c r="N25" i="36"/>
  <c r="P25" i="36" s="1"/>
  <c r="N26" i="36"/>
  <c r="P26" i="36" s="1"/>
  <c r="N27" i="36"/>
  <c r="P27" i="36" s="1"/>
  <c r="N28" i="36"/>
  <c r="P28" i="36" s="1"/>
  <c r="N29" i="36"/>
  <c r="P29" i="36" s="1"/>
  <c r="N30" i="36"/>
  <c r="P30" i="36" s="1"/>
  <c r="N31" i="36"/>
  <c r="P31" i="36" s="1"/>
  <c r="N32" i="36"/>
  <c r="P32" i="36" s="1"/>
  <c r="N33" i="36"/>
  <c r="P33" i="36" s="1"/>
  <c r="N34" i="36"/>
  <c r="P34" i="36" s="1"/>
  <c r="N35" i="36"/>
  <c r="P35" i="36" s="1"/>
  <c r="N36" i="36"/>
  <c r="P36" i="36" s="1"/>
  <c r="N37" i="36"/>
  <c r="P37" i="36" s="1"/>
  <c r="J18" i="45"/>
  <c r="D14" i="45"/>
  <c r="D15" i="45"/>
  <c r="D16" i="45"/>
  <c r="D13" i="45"/>
  <c r="N21" i="35"/>
  <c r="P21" i="35" s="1"/>
  <c r="N22" i="35"/>
  <c r="P22" i="35" s="1"/>
  <c r="N23" i="35"/>
  <c r="P23" i="35" s="1"/>
  <c r="N24" i="35"/>
  <c r="P24" i="35" s="1"/>
  <c r="N25" i="35"/>
  <c r="P25" i="35" s="1"/>
  <c r="N26" i="35"/>
  <c r="P26" i="35" s="1"/>
  <c r="N27" i="35"/>
  <c r="P27" i="35" s="1"/>
  <c r="N28" i="35"/>
  <c r="P28" i="35" s="1"/>
  <c r="N29" i="35"/>
  <c r="P29" i="35" s="1"/>
  <c r="N30" i="35"/>
  <c r="P30" i="35" s="1"/>
  <c r="N31" i="35"/>
  <c r="P31" i="35" s="1"/>
  <c r="N32" i="35"/>
  <c r="P32" i="35" s="1"/>
  <c r="P22" i="34"/>
  <c r="R22" i="34" s="1"/>
  <c r="P23" i="34"/>
  <c r="R23" i="34" s="1"/>
  <c r="P24" i="34"/>
  <c r="R24" i="34" s="1"/>
  <c r="P25" i="34"/>
  <c r="R25" i="34" s="1"/>
  <c r="P26" i="34"/>
  <c r="R26" i="34" s="1"/>
  <c r="P27" i="34"/>
  <c r="R27" i="34" s="1"/>
  <c r="P28" i="34"/>
  <c r="R28" i="34" s="1"/>
  <c r="P29" i="34"/>
  <c r="R29" i="34" s="1"/>
  <c r="P30" i="34"/>
  <c r="R30" i="34" s="1"/>
  <c r="P31" i="34"/>
  <c r="R31" i="34" s="1"/>
  <c r="P32" i="34"/>
  <c r="R32" i="34" s="1"/>
  <c r="P33" i="34"/>
  <c r="R33" i="34" s="1"/>
  <c r="D23" i="42"/>
  <c r="E23" i="42"/>
  <c r="F23" i="42"/>
  <c r="G23" i="42"/>
  <c r="J23" i="42"/>
  <c r="K23" i="42"/>
  <c r="L23" i="42"/>
  <c r="I21" i="36"/>
  <c r="J21" i="36" s="1"/>
  <c r="M21" i="36" s="1"/>
  <c r="D75" i="42"/>
  <c r="I22" i="36"/>
  <c r="J22" i="36" s="1"/>
  <c r="M22" i="36" s="1"/>
  <c r="X22" i="36" s="1"/>
  <c r="F76" i="42"/>
  <c r="I23" i="36"/>
  <c r="J23" i="36" s="1"/>
  <c r="M23" i="36" s="1"/>
  <c r="X23" i="36" s="1"/>
  <c r="I24" i="36"/>
  <c r="J24" i="36" s="1"/>
  <c r="M24" i="36" s="1"/>
  <c r="X24" i="36" s="1"/>
  <c r="I25" i="36"/>
  <c r="J25" i="36" s="1"/>
  <c r="M25" i="36" s="1"/>
  <c r="X25" i="36" s="1"/>
  <c r="I26" i="36"/>
  <c r="J26" i="36" s="1"/>
  <c r="M26" i="36" s="1"/>
  <c r="X26" i="36" s="1"/>
  <c r="I27" i="36"/>
  <c r="J27" i="36" s="1"/>
  <c r="M27" i="36" s="1"/>
  <c r="X27" i="36" s="1"/>
  <c r="L81" i="42"/>
  <c r="I28" i="36"/>
  <c r="J28" i="36" s="1"/>
  <c r="M28" i="36" s="1"/>
  <c r="X28" i="36" s="1"/>
  <c r="J82" i="42"/>
  <c r="I29" i="36"/>
  <c r="J29" i="36" s="1"/>
  <c r="M29" i="36" s="1"/>
  <c r="X29" i="36" s="1"/>
  <c r="M83" i="42"/>
  <c r="I30" i="36"/>
  <c r="J30" i="36" s="1"/>
  <c r="M30" i="36" s="1"/>
  <c r="X30" i="36" s="1"/>
  <c r="I31" i="36"/>
  <c r="J31" i="36" s="1"/>
  <c r="M31" i="36" s="1"/>
  <c r="X31" i="36" s="1"/>
  <c r="I32" i="36"/>
  <c r="J32" i="36" s="1"/>
  <c r="M32" i="36" s="1"/>
  <c r="X32" i="36" s="1"/>
  <c r="M86" i="42"/>
  <c r="I21" i="35"/>
  <c r="J21" i="35" s="1"/>
  <c r="G42" i="42"/>
  <c r="J42" i="42"/>
  <c r="I22" i="35"/>
  <c r="J22" i="35" s="1"/>
  <c r="B43" i="42"/>
  <c r="I23" i="35"/>
  <c r="J23" i="35" s="1"/>
  <c r="M23" i="35" s="1"/>
  <c r="X23" i="35" s="1"/>
  <c r="I24" i="35"/>
  <c r="J24" i="35" s="1"/>
  <c r="M45" i="42"/>
  <c r="I25" i="35"/>
  <c r="I26" i="35"/>
  <c r="J26" i="35" s="1"/>
  <c r="M26" i="35" s="1"/>
  <c r="X26" i="35" s="1"/>
  <c r="E47" i="42"/>
  <c r="I27" i="35"/>
  <c r="J27" i="35" s="1"/>
  <c r="I28" i="35"/>
  <c r="J28" i="35" s="1"/>
  <c r="I29" i="35"/>
  <c r="J29" i="35" s="1"/>
  <c r="M29" i="35" s="1"/>
  <c r="X29" i="35" s="1"/>
  <c r="I30" i="35"/>
  <c r="J30" i="35" s="1"/>
  <c r="I31" i="35"/>
  <c r="J31" i="35" s="1"/>
  <c r="L52" i="42"/>
  <c r="I32" i="35"/>
  <c r="J32" i="35" s="1"/>
  <c r="M32" i="35" s="1"/>
  <c r="X32" i="35" s="1"/>
  <c r="G12" i="42"/>
  <c r="L16" i="42"/>
  <c r="B18" i="42"/>
  <c r="K21" i="42"/>
  <c r="B33" i="7"/>
  <c r="C20" i="25"/>
  <c r="B14" i="45"/>
  <c r="B15" i="45"/>
  <c r="B16" i="45"/>
  <c r="B13" i="45"/>
  <c r="I19" i="35"/>
  <c r="K40" i="42"/>
  <c r="J16" i="35"/>
  <c r="I16" i="35"/>
  <c r="I15" i="35"/>
  <c r="J15" i="35"/>
  <c r="J23" i="24"/>
  <c r="T10" i="41"/>
  <c r="T9" i="41"/>
  <c r="T8" i="41"/>
  <c r="T7" i="41"/>
  <c r="T16" i="41" s="1"/>
  <c r="J20" i="24"/>
  <c r="B7" i="39"/>
  <c r="Z10" i="41"/>
  <c r="K103" i="42" s="1"/>
  <c r="Z7" i="41"/>
  <c r="M103" i="42"/>
  <c r="L103" i="42"/>
  <c r="B103" i="42"/>
  <c r="AB19" i="41"/>
  <c r="AB20" i="41"/>
  <c r="AB21" i="41"/>
  <c r="AB22" i="41"/>
  <c r="AB23" i="41"/>
  <c r="AB24" i="41"/>
  <c r="AB18" i="41"/>
  <c r="AH21" i="41"/>
  <c r="AH22" i="41"/>
  <c r="AH23" i="41"/>
  <c r="AH24" i="41"/>
  <c r="AH25" i="41"/>
  <c r="AH26" i="41"/>
  <c r="AH20" i="41"/>
  <c r="H15" i="24"/>
  <c r="AL6" i="41"/>
  <c r="AR6" i="41"/>
  <c r="AF7" i="41"/>
  <c r="AF20" i="41" s="1"/>
  <c r="AL7" i="41"/>
  <c r="AQ7" i="41"/>
  <c r="AQ16" i="41" s="1"/>
  <c r="AF8" i="41"/>
  <c r="AL8" i="41"/>
  <c r="AQ8" i="41"/>
  <c r="AL9" i="41"/>
  <c r="AL17" i="41" s="1"/>
  <c r="AQ9" i="41"/>
  <c r="M55" i="45"/>
  <c r="M56" i="45"/>
  <c r="I55" i="45"/>
  <c r="E55" i="45"/>
  <c r="C43" i="25"/>
  <c r="C40" i="25"/>
  <c r="C42" i="25"/>
  <c r="C39" i="25"/>
  <c r="C39" i="40"/>
  <c r="C40" i="40"/>
  <c r="C42" i="40"/>
  <c r="C43" i="40"/>
  <c r="A43" i="40"/>
  <c r="A39" i="40"/>
  <c r="A40" i="40"/>
  <c r="A41" i="40"/>
  <c r="A42" i="40"/>
  <c r="C43" i="39"/>
  <c r="C39" i="39"/>
  <c r="C40" i="39"/>
  <c r="C42" i="39"/>
  <c r="A39" i="39"/>
  <c r="A40" i="39"/>
  <c r="A41" i="39"/>
  <c r="A42" i="39"/>
  <c r="A43" i="39"/>
  <c r="A39" i="25"/>
  <c r="A40" i="25"/>
  <c r="A41" i="25"/>
  <c r="A42" i="25"/>
  <c r="A43" i="25"/>
  <c r="A44" i="25"/>
  <c r="A45" i="25"/>
  <c r="A46" i="25"/>
  <c r="C31" i="39"/>
  <c r="A38" i="40"/>
  <c r="A35" i="40"/>
  <c r="A36" i="40"/>
  <c r="A37" i="40"/>
  <c r="A27" i="39"/>
  <c r="A38" i="39"/>
  <c r="A37" i="39"/>
  <c r="A36" i="39"/>
  <c r="A35" i="39"/>
  <c r="A34" i="39"/>
  <c r="A33" i="39"/>
  <c r="A32" i="39"/>
  <c r="A31" i="39"/>
  <c r="A30" i="39"/>
  <c r="A29" i="39"/>
  <c r="A28" i="39"/>
  <c r="A38" i="25"/>
  <c r="A37" i="25"/>
  <c r="A36" i="25"/>
  <c r="A4" i="40"/>
  <c r="A4" i="39"/>
  <c r="A4" i="25"/>
  <c r="C4" i="8"/>
  <c r="A110" i="32"/>
  <c r="A68" i="32"/>
  <c r="A25" i="32"/>
  <c r="A4" i="32"/>
  <c r="A4" i="7"/>
  <c r="A4" i="36"/>
  <c r="A4" i="35"/>
  <c r="C4" i="34"/>
  <c r="A4" i="41"/>
  <c r="A3" i="24"/>
  <c r="A4" i="4"/>
  <c r="P20" i="40"/>
  <c r="Q20" i="40" s="1"/>
  <c r="B89" i="42"/>
  <c r="C89" i="42"/>
  <c r="D89" i="42"/>
  <c r="E89" i="42"/>
  <c r="F89" i="42"/>
  <c r="G89" i="42"/>
  <c r="H89" i="42"/>
  <c r="I89" i="42"/>
  <c r="J89" i="42"/>
  <c r="K89" i="42"/>
  <c r="L89" i="42"/>
  <c r="M89" i="42"/>
  <c r="B56" i="42"/>
  <c r="C56" i="42"/>
  <c r="D56" i="42"/>
  <c r="E56" i="42"/>
  <c r="F56" i="42"/>
  <c r="G56" i="42"/>
  <c r="H56" i="42"/>
  <c r="I56" i="42"/>
  <c r="J56" i="42"/>
  <c r="K56" i="42"/>
  <c r="L56" i="42"/>
  <c r="M56" i="42"/>
  <c r="H9" i="41"/>
  <c r="N9" i="41"/>
  <c r="N10" i="41"/>
  <c r="H10" i="41"/>
  <c r="A17" i="33"/>
  <c r="A18" i="33"/>
  <c r="A19" i="33"/>
  <c r="G23" i="33"/>
  <c r="A30" i="33"/>
  <c r="A34" i="33"/>
  <c r="H46" i="33"/>
  <c r="J18" i="24"/>
  <c r="J19" i="24"/>
  <c r="J21" i="24"/>
  <c r="J22" i="24"/>
  <c r="H25" i="24"/>
  <c r="AQ10" i="41" s="1"/>
  <c r="AT16" i="41" s="1"/>
  <c r="J25" i="24"/>
  <c r="C26" i="24"/>
  <c r="C19" i="25" s="1"/>
  <c r="D19" i="25" s="1"/>
  <c r="C31" i="24"/>
  <c r="B23" i="42"/>
  <c r="C23" i="42"/>
  <c r="E11" i="4"/>
  <c r="H11" i="4"/>
  <c r="E12" i="4"/>
  <c r="H12" i="4" s="1"/>
  <c r="E13" i="4"/>
  <c r="F13" i="4" s="1"/>
  <c r="E14" i="4"/>
  <c r="H14" i="4" s="1"/>
  <c r="F14" i="4"/>
  <c r="E15" i="4"/>
  <c r="H15" i="4"/>
  <c r="E16" i="4"/>
  <c r="H16" i="4" s="1"/>
  <c r="E17" i="4"/>
  <c r="H17" i="4" s="1"/>
  <c r="E18" i="4"/>
  <c r="H18" i="4" s="1"/>
  <c r="E19" i="4"/>
  <c r="F19" i="4" s="1"/>
  <c r="H19" i="4"/>
  <c r="E20" i="4"/>
  <c r="F20" i="4" s="1"/>
  <c r="E21" i="4"/>
  <c r="E25" i="4"/>
  <c r="E26" i="4"/>
  <c r="F26" i="4" s="1"/>
  <c r="E27" i="4"/>
  <c r="E29" i="4"/>
  <c r="E30" i="4"/>
  <c r="F30" i="4" s="1"/>
  <c r="D13" i="25"/>
  <c r="C25" i="25"/>
  <c r="A27" i="25"/>
  <c r="C27" i="25"/>
  <c r="A28" i="25"/>
  <c r="C28" i="25"/>
  <c r="A29" i="25"/>
  <c r="C29" i="25"/>
  <c r="A30" i="25"/>
  <c r="C30" i="25"/>
  <c r="I30" i="25" s="1"/>
  <c r="A31" i="25"/>
  <c r="C31" i="25"/>
  <c r="A32" i="25"/>
  <c r="C32" i="25"/>
  <c r="D32" i="25" s="1"/>
  <c r="A33" i="25"/>
  <c r="C33" i="25"/>
  <c r="A34" i="25"/>
  <c r="C34" i="25"/>
  <c r="A35" i="25"/>
  <c r="C35" i="25"/>
  <c r="C36" i="25"/>
  <c r="C37" i="25"/>
  <c r="C38" i="25"/>
  <c r="P44" i="25"/>
  <c r="Q44" i="25" s="1"/>
  <c r="P45" i="25"/>
  <c r="Q45" i="25" s="1"/>
  <c r="P46" i="25"/>
  <c r="Q46" i="25"/>
  <c r="C56" i="25"/>
  <c r="B8" i="39"/>
  <c r="B9" i="39"/>
  <c r="B10" i="39"/>
  <c r="B11" i="39"/>
  <c r="D13" i="39"/>
  <c r="P20" i="39"/>
  <c r="Q20" i="39"/>
  <c r="C25" i="39"/>
  <c r="C27" i="39"/>
  <c r="C28" i="39"/>
  <c r="C29" i="39"/>
  <c r="C30" i="39"/>
  <c r="C32" i="39"/>
  <c r="J32" i="39" s="1"/>
  <c r="C33" i="39"/>
  <c r="C34" i="39"/>
  <c r="C35" i="39"/>
  <c r="C36" i="39"/>
  <c r="C37" i="39"/>
  <c r="C38" i="39"/>
  <c r="P44" i="39"/>
  <c r="Q44" i="39" s="1"/>
  <c r="P45" i="39"/>
  <c r="Q45" i="39" s="1"/>
  <c r="P46" i="39"/>
  <c r="Q46" i="39" s="1"/>
  <c r="B7" i="40"/>
  <c r="B8" i="40"/>
  <c r="B9" i="40"/>
  <c r="B10" i="40"/>
  <c r="B11" i="40"/>
  <c r="D13" i="40"/>
  <c r="B140" i="42" s="1"/>
  <c r="C25" i="40"/>
  <c r="A27" i="40"/>
  <c r="C27" i="40"/>
  <c r="A28" i="40"/>
  <c r="C28" i="40"/>
  <c r="A29" i="40"/>
  <c r="C29" i="40"/>
  <c r="H29" i="40" s="1"/>
  <c r="A30" i="40"/>
  <c r="C30" i="40"/>
  <c r="I30" i="40" s="1"/>
  <c r="A31" i="40"/>
  <c r="C31" i="40"/>
  <c r="A32" i="40"/>
  <c r="C32" i="40"/>
  <c r="A33" i="40"/>
  <c r="C33" i="40"/>
  <c r="A34" i="40"/>
  <c r="C34" i="40"/>
  <c r="C35" i="40"/>
  <c r="C36" i="40"/>
  <c r="C37" i="40"/>
  <c r="C38" i="40"/>
  <c r="P44" i="40"/>
  <c r="Q44" i="40" s="1"/>
  <c r="P45" i="40"/>
  <c r="Q45" i="40" s="1"/>
  <c r="P46" i="40"/>
  <c r="Q46" i="40" s="1"/>
  <c r="K4" i="34"/>
  <c r="M4" i="34"/>
  <c r="E9" i="34"/>
  <c r="P15" i="34"/>
  <c r="R15" i="34"/>
  <c r="P16" i="34"/>
  <c r="R16" i="34" s="1"/>
  <c r="P17" i="34"/>
  <c r="R17" i="34" s="1"/>
  <c r="L18" i="34"/>
  <c r="P18" i="34"/>
  <c r="R18" i="34" s="1"/>
  <c r="P19" i="34"/>
  <c r="R19" i="34" s="1"/>
  <c r="G8" i="42"/>
  <c r="P20" i="34"/>
  <c r="R20" i="34" s="1"/>
  <c r="L21" i="34"/>
  <c r="O21" i="34" s="1"/>
  <c r="Z21" i="34" s="1"/>
  <c r="P21" i="34"/>
  <c r="R21" i="34" s="1"/>
  <c r="P34" i="34"/>
  <c r="R34" i="34" s="1"/>
  <c r="P35" i="34"/>
  <c r="R35" i="34" s="1"/>
  <c r="L36" i="34"/>
  <c r="O36" i="34" s="1"/>
  <c r="Z36" i="34" s="1"/>
  <c r="P36" i="34"/>
  <c r="R36" i="34" s="1"/>
  <c r="K25" i="42"/>
  <c r="P37" i="34"/>
  <c r="R37" i="34" s="1"/>
  <c r="H26" i="42"/>
  <c r="P38" i="34"/>
  <c r="R38" i="34" s="1"/>
  <c r="E39" i="34"/>
  <c r="M39" i="34"/>
  <c r="N39" i="34"/>
  <c r="O45" i="34"/>
  <c r="I4" i="35"/>
  <c r="N15" i="35"/>
  <c r="P15" i="35" s="1"/>
  <c r="N16" i="35"/>
  <c r="P16" i="35" s="1"/>
  <c r="I17" i="35"/>
  <c r="J17" i="35"/>
  <c r="N17" i="35"/>
  <c r="P17" i="35" s="1"/>
  <c r="I18" i="35"/>
  <c r="J18" i="35"/>
  <c r="N18" i="35"/>
  <c r="P18" i="35" s="1"/>
  <c r="N19" i="35"/>
  <c r="P19" i="35" s="1"/>
  <c r="I20" i="35"/>
  <c r="J20" i="35" s="1"/>
  <c r="M20" i="35" s="1"/>
  <c r="X20" i="35" s="1"/>
  <c r="N20" i="35"/>
  <c r="P20" i="35"/>
  <c r="I33" i="35"/>
  <c r="J33" i="35" s="1"/>
  <c r="M33" i="35" s="1"/>
  <c r="X33" i="35" s="1"/>
  <c r="N33" i="35"/>
  <c r="P33" i="35" s="1"/>
  <c r="I34" i="35"/>
  <c r="J34" i="35" s="1"/>
  <c r="N34" i="35"/>
  <c r="P34" i="35" s="1"/>
  <c r="N35" i="35"/>
  <c r="P35" i="35" s="1"/>
  <c r="I36" i="35"/>
  <c r="J36" i="35" s="1"/>
  <c r="N36" i="35"/>
  <c r="P36" i="35" s="1"/>
  <c r="I37" i="35"/>
  <c r="J37" i="35" s="1"/>
  <c r="M37" i="35" s="1"/>
  <c r="X37" i="35" s="1"/>
  <c r="H58" i="42"/>
  <c r="N37" i="35"/>
  <c r="P37" i="35"/>
  <c r="I38" i="35"/>
  <c r="J38" i="35" s="1"/>
  <c r="M38" i="35" s="1"/>
  <c r="X38" i="35" s="1"/>
  <c r="C59" i="42"/>
  <c r="N38" i="35"/>
  <c r="P38" i="35" s="1"/>
  <c r="C39" i="35"/>
  <c r="K39" i="35"/>
  <c r="L39" i="35"/>
  <c r="I4" i="36"/>
  <c r="AG7" i="36"/>
  <c r="I15" i="36"/>
  <c r="J15" i="36"/>
  <c r="N15" i="36"/>
  <c r="P15" i="36"/>
  <c r="I16" i="36"/>
  <c r="J16" i="36"/>
  <c r="M16" i="36" s="1"/>
  <c r="X16" i="36" s="1"/>
  <c r="N16" i="36"/>
  <c r="P16" i="36"/>
  <c r="I17" i="36"/>
  <c r="J17" i="36"/>
  <c r="I71" i="42"/>
  <c r="N17" i="36"/>
  <c r="P17" i="36" s="1"/>
  <c r="I18" i="36"/>
  <c r="J18" i="36"/>
  <c r="M18" i="36" s="1"/>
  <c r="X18" i="36" s="1"/>
  <c r="L72" i="42"/>
  <c r="N18" i="36"/>
  <c r="P18" i="36" s="1"/>
  <c r="I19" i="36"/>
  <c r="J19" i="36"/>
  <c r="M19" i="36" s="1"/>
  <c r="X19" i="36" s="1"/>
  <c r="N19" i="36"/>
  <c r="P19" i="36" s="1"/>
  <c r="I20" i="36"/>
  <c r="J20" i="36"/>
  <c r="M20" i="36" s="1"/>
  <c r="X20" i="36" s="1"/>
  <c r="N20" i="36"/>
  <c r="P20" i="36" s="1"/>
  <c r="I33" i="36"/>
  <c r="J33" i="36" s="1"/>
  <c r="M33" i="36" s="1"/>
  <c r="X33" i="36" s="1"/>
  <c r="I34" i="36"/>
  <c r="J34" i="36" s="1"/>
  <c r="M34" i="36" s="1"/>
  <c r="X34" i="36" s="1"/>
  <c r="I36" i="36"/>
  <c r="J36" i="36" s="1"/>
  <c r="M36" i="36" s="1"/>
  <c r="X36" i="36" s="1"/>
  <c r="I37" i="36"/>
  <c r="J37" i="36"/>
  <c r="M37" i="36"/>
  <c r="X37" i="36" s="1"/>
  <c r="I38" i="36"/>
  <c r="J38" i="36" s="1"/>
  <c r="M38" i="36" s="1"/>
  <c r="X38" i="36" s="1"/>
  <c r="N38" i="36"/>
  <c r="P38" i="36"/>
  <c r="C39" i="36"/>
  <c r="K39" i="36"/>
  <c r="L39" i="36"/>
  <c r="M45" i="36"/>
  <c r="E23" i="8"/>
  <c r="G23" i="8"/>
  <c r="I23" i="8"/>
  <c r="E24" i="8"/>
  <c r="G24" i="8"/>
  <c r="I24" i="8"/>
  <c r="E25" i="8"/>
  <c r="G25" i="8"/>
  <c r="I25" i="8"/>
  <c r="E26" i="8"/>
  <c r="G26" i="8"/>
  <c r="I26" i="8"/>
  <c r="D30" i="32"/>
  <c r="I30" i="32"/>
  <c r="N30" i="32"/>
  <c r="N32" i="32"/>
  <c r="F55" i="32"/>
  <c r="D76" i="32"/>
  <c r="D91" i="32" s="1"/>
  <c r="O77" i="32"/>
  <c r="O78" i="32"/>
  <c r="D80" i="32"/>
  <c r="D82" i="32" s="1"/>
  <c r="D83" i="32" s="1"/>
  <c r="D81" i="32"/>
  <c r="D89" i="32"/>
  <c r="D90" i="32" s="1"/>
  <c r="I112" i="32"/>
  <c r="I114" i="32"/>
  <c r="I115" i="32"/>
  <c r="N115" i="32"/>
  <c r="I116" i="32"/>
  <c r="I117" i="32"/>
  <c r="N117" i="32"/>
  <c r="I118" i="32"/>
  <c r="I119" i="32"/>
  <c r="I120" i="32"/>
  <c r="I121" i="32"/>
  <c r="I122" i="32"/>
  <c r="I123" i="32"/>
  <c r="A124" i="32"/>
  <c r="C125" i="32"/>
  <c r="B129" i="32"/>
  <c r="D128" i="32" s="1"/>
  <c r="F129" i="32"/>
  <c r="H128" i="32" s="1"/>
  <c r="J129" i="32"/>
  <c r="L128" i="32" s="1"/>
  <c r="A130" i="32"/>
  <c r="B130" i="32"/>
  <c r="F130" i="32"/>
  <c r="H130" i="32" s="1"/>
  <c r="J130" i="32"/>
  <c r="L130" i="32" s="1"/>
  <c r="A131" i="32"/>
  <c r="B131" i="32"/>
  <c r="D131" i="32" s="1"/>
  <c r="F131" i="32"/>
  <c r="H131" i="32" s="1"/>
  <c r="J131" i="32"/>
  <c r="L131" i="32" s="1"/>
  <c r="A132" i="32"/>
  <c r="B132" i="32"/>
  <c r="D132" i="32"/>
  <c r="F132" i="32"/>
  <c r="H132" i="32" s="1"/>
  <c r="J132" i="32"/>
  <c r="L132" i="32"/>
  <c r="A133" i="32"/>
  <c r="B133" i="32"/>
  <c r="D133" i="32" s="1"/>
  <c r="F133" i="32"/>
  <c r="H133" i="32"/>
  <c r="J133" i="32"/>
  <c r="L133" i="32" s="1"/>
  <c r="A134" i="32"/>
  <c r="B134" i="32"/>
  <c r="D134" i="32" s="1"/>
  <c r="F134" i="32"/>
  <c r="H134" i="32" s="1"/>
  <c r="J134" i="32"/>
  <c r="L134" i="32" s="1"/>
  <c r="A135" i="32"/>
  <c r="B135" i="32"/>
  <c r="D135" i="32" s="1"/>
  <c r="F135" i="32"/>
  <c r="H135" i="32" s="1"/>
  <c r="J135" i="32"/>
  <c r="L135" i="32"/>
  <c r="A136" i="32"/>
  <c r="B136" i="32"/>
  <c r="D136" i="32" s="1"/>
  <c r="F136" i="32"/>
  <c r="H136" i="32" s="1"/>
  <c r="J136" i="32"/>
  <c r="L136" i="32" s="1"/>
  <c r="A137" i="32"/>
  <c r="B137" i="32"/>
  <c r="D137" i="32" s="1"/>
  <c r="F137" i="32"/>
  <c r="H137" i="32" s="1"/>
  <c r="J137" i="32"/>
  <c r="L137" i="32" s="1"/>
  <c r="A138" i="32"/>
  <c r="B138" i="32"/>
  <c r="D138" i="32" s="1"/>
  <c r="F138" i="32"/>
  <c r="H138" i="32" s="1"/>
  <c r="J138" i="32"/>
  <c r="L138" i="32" s="1"/>
  <c r="A139" i="32"/>
  <c r="B139" i="32"/>
  <c r="D139" i="32" s="1"/>
  <c r="F139" i="32"/>
  <c r="H139" i="32" s="1"/>
  <c r="J139" i="32"/>
  <c r="L139" i="32" s="1"/>
  <c r="K24" i="28"/>
  <c r="G26" i="28"/>
  <c r="I26" i="28"/>
  <c r="K26" i="28"/>
  <c r="I14" i="28"/>
  <c r="K14" i="28"/>
  <c r="F35" i="28"/>
  <c r="H35" i="28"/>
  <c r="J35" i="28"/>
  <c r="F53" i="28"/>
  <c r="F54" i="28"/>
  <c r="F56" i="28"/>
  <c r="H56" i="28"/>
  <c r="H57" i="28" s="1"/>
  <c r="J62" i="28"/>
  <c r="F63" i="28"/>
  <c r="F68" i="28" s="1"/>
  <c r="J65" i="28"/>
  <c r="E67" i="28"/>
  <c r="H67" i="28" s="1"/>
  <c r="H68" i="28" s="1"/>
  <c r="H6" i="41"/>
  <c r="N6" i="41"/>
  <c r="H7" i="41"/>
  <c r="H16" i="41" s="1"/>
  <c r="N7" i="41"/>
  <c r="N16" i="41" s="1"/>
  <c r="H8" i="41"/>
  <c r="N8" i="41"/>
  <c r="AF14" i="41"/>
  <c r="F103" i="42"/>
  <c r="K25" i="28"/>
  <c r="I25" i="28"/>
  <c r="G25" i="28"/>
  <c r="K23" i="28"/>
  <c r="G23" i="28"/>
  <c r="G22" i="28"/>
  <c r="G21" i="28"/>
  <c r="K21" i="28"/>
  <c r="K22" i="28"/>
  <c r="I22" i="28"/>
  <c r="K20" i="28"/>
  <c r="G20" i="28"/>
  <c r="I18" i="28"/>
  <c r="I20" i="28"/>
  <c r="K17" i="28"/>
  <c r="K19" i="28"/>
  <c r="G19" i="28"/>
  <c r="I17" i="28"/>
  <c r="G17" i="28"/>
  <c r="G18" i="28"/>
  <c r="G16" i="28"/>
  <c r="I16" i="28"/>
  <c r="K15" i="28"/>
  <c r="I15" i="28"/>
  <c r="G14" i="28"/>
  <c r="F29" i="4"/>
  <c r="F17" i="4"/>
  <c r="I82" i="42"/>
  <c r="K38" i="42"/>
  <c r="H41" i="42"/>
  <c r="E38" i="42"/>
  <c r="L38" i="42"/>
  <c r="I59" i="42"/>
  <c r="D43" i="42"/>
  <c r="M43" i="42"/>
  <c r="I38" i="42"/>
  <c r="H43" i="42"/>
  <c r="L42" i="42"/>
  <c r="C82" i="42"/>
  <c r="E82" i="42"/>
  <c r="B82" i="42"/>
  <c r="M82" i="42"/>
  <c r="D82" i="42"/>
  <c r="B53" i="42"/>
  <c r="K53" i="42"/>
  <c r="G53" i="42"/>
  <c r="F53" i="42"/>
  <c r="H53" i="42"/>
  <c r="C40" i="42"/>
  <c r="D52" i="42"/>
  <c r="F47" i="42"/>
  <c r="H52" i="42"/>
  <c r="C43" i="42"/>
  <c r="G58" i="42"/>
  <c r="K43" i="42"/>
  <c r="H45" i="42"/>
  <c r="I58" i="42"/>
  <c r="J49" i="42"/>
  <c r="I49" i="42"/>
  <c r="L51" i="42"/>
  <c r="M51" i="42"/>
  <c r="E55" i="42"/>
  <c r="K55" i="42"/>
  <c r="C53" i="42"/>
  <c r="J53" i="42"/>
  <c r="B37" i="42"/>
  <c r="J47" i="42"/>
  <c r="I42" i="42"/>
  <c r="K45" i="42"/>
  <c r="H37" i="42"/>
  <c r="D45" i="42"/>
  <c r="G45" i="42"/>
  <c r="D88" i="42"/>
  <c r="F88" i="42"/>
  <c r="L84" i="42"/>
  <c r="C84" i="42"/>
  <c r="B84" i="42"/>
  <c r="I84" i="42"/>
  <c r="F84" i="42"/>
  <c r="G84" i="42"/>
  <c r="H84" i="42"/>
  <c r="J80" i="42"/>
  <c r="D80" i="42"/>
  <c r="D83" i="42"/>
  <c r="I83" i="42"/>
  <c r="F87" i="42"/>
  <c r="B87" i="42"/>
  <c r="C87" i="42"/>
  <c r="M87" i="42"/>
  <c r="D87" i="42"/>
  <c r="J87" i="42"/>
  <c r="E87" i="42"/>
  <c r="L87" i="42"/>
  <c r="G87" i="42"/>
  <c r="I87" i="42"/>
  <c r="K87" i="42"/>
  <c r="H87" i="42"/>
  <c r="C79" i="42"/>
  <c r="H79" i="42"/>
  <c r="I79" i="42"/>
  <c r="G79" i="42"/>
  <c r="J79" i="42"/>
  <c r="D79" i="42"/>
  <c r="B79" i="42"/>
  <c r="F79" i="42"/>
  <c r="L79" i="42"/>
  <c r="K79" i="42"/>
  <c r="E79" i="42"/>
  <c r="M79" i="42"/>
  <c r="G85" i="42"/>
  <c r="F85" i="42"/>
  <c r="E85" i="42"/>
  <c r="C85" i="42"/>
  <c r="B85" i="42"/>
  <c r="M85" i="42"/>
  <c r="L85" i="42"/>
  <c r="D85" i="42"/>
  <c r="I85" i="42"/>
  <c r="H85" i="42"/>
  <c r="J85" i="42"/>
  <c r="K85" i="42"/>
  <c r="B78" i="42"/>
  <c r="L78" i="42"/>
  <c r="K78" i="42"/>
  <c r="C78" i="42"/>
  <c r="E78" i="42"/>
  <c r="J78" i="42"/>
  <c r="F78" i="42"/>
  <c r="I78" i="42"/>
  <c r="M78" i="42"/>
  <c r="D78" i="42"/>
  <c r="G78" i="42"/>
  <c r="H78" i="42"/>
  <c r="M88" i="42"/>
  <c r="L88" i="42"/>
  <c r="C88" i="42"/>
  <c r="G88" i="42"/>
  <c r="B88" i="42"/>
  <c r="J88" i="42"/>
  <c r="B86" i="42"/>
  <c r="F86" i="42"/>
  <c r="D86" i="42"/>
  <c r="H86" i="42"/>
  <c r="E86" i="42"/>
  <c r="I86" i="42"/>
  <c r="G86" i="42"/>
  <c r="L86" i="42"/>
  <c r="E81" i="42"/>
  <c r="G81" i="42"/>
  <c r="D81" i="42"/>
  <c r="I81" i="42"/>
  <c r="K81" i="42"/>
  <c r="B81" i="42"/>
  <c r="E88" i="42"/>
  <c r="K83" i="42"/>
  <c r="K86" i="42"/>
  <c r="B80" i="42"/>
  <c r="H80" i="42"/>
  <c r="C80" i="42"/>
  <c r="E80" i="42"/>
  <c r="L80" i="42"/>
  <c r="B83" i="42"/>
  <c r="K84" i="42"/>
  <c r="J84" i="42"/>
  <c r="E84" i="42"/>
  <c r="D84" i="42"/>
  <c r="M84" i="42"/>
  <c r="H88" i="42"/>
  <c r="J83" i="42"/>
  <c r="M80" i="42"/>
  <c r="C81" i="42"/>
  <c r="J81" i="42"/>
  <c r="G80" i="42"/>
  <c r="H82" i="42"/>
  <c r="G82" i="42"/>
  <c r="F82" i="42"/>
  <c r="L82" i="42"/>
  <c r="K82" i="42"/>
  <c r="H83" i="42"/>
  <c r="C83" i="42"/>
  <c r="L83" i="42"/>
  <c r="G83" i="42"/>
  <c r="J86" i="42"/>
  <c r="K88" i="42"/>
  <c r="H81" i="42"/>
  <c r="C86" i="42"/>
  <c r="I88" i="42"/>
  <c r="F80" i="42"/>
  <c r="I80" i="42"/>
  <c r="M81" i="42"/>
  <c r="E83" i="42"/>
  <c r="K80" i="42"/>
  <c r="F83" i="42"/>
  <c r="F81" i="42"/>
  <c r="F50" i="42"/>
  <c r="L50" i="42"/>
  <c r="E50" i="42"/>
  <c r="K50" i="42"/>
  <c r="J50" i="42"/>
  <c r="H50" i="42"/>
  <c r="M50" i="42"/>
  <c r="D50" i="42"/>
  <c r="B50" i="42"/>
  <c r="I50" i="42"/>
  <c r="C50" i="42"/>
  <c r="G50" i="42"/>
  <c r="J48" i="42"/>
  <c r="H48" i="42"/>
  <c r="D48" i="42"/>
  <c r="K48" i="42"/>
  <c r="I48" i="42"/>
  <c r="C48" i="42"/>
  <c r="G48" i="42"/>
  <c r="B48" i="42"/>
  <c r="L48" i="42"/>
  <c r="E48" i="42"/>
  <c r="F48" i="42"/>
  <c r="M48" i="42"/>
  <c r="I51" i="42"/>
  <c r="J51" i="42"/>
  <c r="D51" i="42"/>
  <c r="G51" i="42"/>
  <c r="B51" i="42"/>
  <c r="E51" i="42"/>
  <c r="D55" i="42"/>
  <c r="C55" i="42"/>
  <c r="M55" i="42"/>
  <c r="F55" i="42"/>
  <c r="B55" i="42"/>
  <c r="G55" i="42"/>
  <c r="I39" i="42"/>
  <c r="K51" i="42"/>
  <c r="M52" i="42"/>
  <c r="F51" i="42"/>
  <c r="J52" i="42"/>
  <c r="J55" i="42"/>
  <c r="I55" i="42"/>
  <c r="C38" i="42"/>
  <c r="D38" i="42"/>
  <c r="H38" i="42"/>
  <c r="M38" i="42"/>
  <c r="B38" i="42"/>
  <c r="J38" i="42"/>
  <c r="K47" i="42"/>
  <c r="J58" i="42"/>
  <c r="B58" i="42"/>
  <c r="D58" i="42"/>
  <c r="M58" i="42"/>
  <c r="L58" i="42"/>
  <c r="E58" i="42"/>
  <c r="C58" i="42"/>
  <c r="C52" i="42"/>
  <c r="I52" i="42"/>
  <c r="E52" i="42"/>
  <c r="G52" i="42"/>
  <c r="M49" i="42"/>
  <c r="L49" i="42"/>
  <c r="F49" i="42"/>
  <c r="B49" i="42"/>
  <c r="C49" i="42"/>
  <c r="D49" i="42"/>
  <c r="H51" i="42"/>
  <c r="C51" i="42"/>
  <c r="H55" i="42"/>
  <c r="H49" i="42"/>
  <c r="E49" i="42"/>
  <c r="F58" i="42"/>
  <c r="E45" i="42"/>
  <c r="F45" i="42"/>
  <c r="C45" i="42"/>
  <c r="I45" i="42"/>
  <c r="J45" i="42"/>
  <c r="L45" i="42"/>
  <c r="B42" i="42"/>
  <c r="E42" i="42"/>
  <c r="F42" i="42"/>
  <c r="C47" i="42"/>
  <c r="M47" i="42"/>
  <c r="G47" i="42"/>
  <c r="D47" i="42"/>
  <c r="B47" i="42"/>
  <c r="H47" i="42"/>
  <c r="L47" i="42"/>
  <c r="F52" i="42"/>
  <c r="B57" i="42"/>
  <c r="L55" i="42"/>
  <c r="F38" i="42"/>
  <c r="G38" i="42"/>
  <c r="M41" i="42"/>
  <c r="D41" i="42"/>
  <c r="K49" i="42"/>
  <c r="B52" i="42"/>
  <c r="I47" i="42"/>
  <c r="B45" i="42"/>
  <c r="G49" i="42"/>
  <c r="K58" i="42"/>
  <c r="K52" i="42"/>
  <c r="D53" i="42"/>
  <c r="I53" i="42"/>
  <c r="M53" i="42"/>
  <c r="E53" i="42"/>
  <c r="L53" i="42"/>
  <c r="G7" i="42"/>
  <c r="I26" i="42"/>
  <c r="I8" i="42"/>
  <c r="H12" i="42"/>
  <c r="B20" i="42"/>
  <c r="F20" i="42"/>
  <c r="M14" i="42"/>
  <c r="L14" i="42"/>
  <c r="F7" i="42"/>
  <c r="M26" i="42"/>
  <c r="K26" i="42"/>
  <c r="H21" i="42"/>
  <c r="G26" i="42"/>
  <c r="L22" i="42"/>
  <c r="B22" i="42"/>
  <c r="K19" i="42"/>
  <c r="E20" i="42"/>
  <c r="B8" i="42"/>
  <c r="B26" i="42"/>
  <c r="D26" i="42"/>
  <c r="H8" i="42"/>
  <c r="F14" i="42"/>
  <c r="C26" i="42"/>
  <c r="E17" i="42"/>
  <c r="K17" i="42"/>
  <c r="F17" i="42"/>
  <c r="L17" i="42"/>
  <c r="J17" i="42"/>
  <c r="C17" i="42"/>
  <c r="M17" i="42"/>
  <c r="L11" i="42"/>
  <c r="G11" i="42"/>
  <c r="J11" i="42"/>
  <c r="H11" i="42"/>
  <c r="D22" i="42"/>
  <c r="F21" i="42"/>
  <c r="M21" i="42"/>
  <c r="H18" i="42"/>
  <c r="M8" i="42"/>
  <c r="C8" i="42"/>
  <c r="K8" i="42"/>
  <c r="J14" i="42"/>
  <c r="B21" i="42"/>
  <c r="J8" i="42"/>
  <c r="F8" i="42"/>
  <c r="L8" i="42"/>
  <c r="K14" i="42"/>
  <c r="F19" i="42"/>
  <c r="I21" i="42"/>
  <c r="D8" i="42"/>
  <c r="E8" i="42"/>
  <c r="M12" i="42"/>
  <c r="C14" i="42"/>
  <c r="I22" i="42"/>
  <c r="K22" i="42"/>
  <c r="E22" i="42"/>
  <c r="C22" i="42"/>
  <c r="F22" i="42"/>
  <c r="B16" i="42"/>
  <c r="K16" i="42"/>
  <c r="E16" i="42"/>
  <c r="J16" i="42"/>
  <c r="C16" i="42"/>
  <c r="M16" i="42"/>
  <c r="I12" i="42"/>
  <c r="M22" i="42"/>
  <c r="F12" i="42"/>
  <c r="D16" i="42"/>
  <c r="J22" i="42"/>
  <c r="D20" i="42"/>
  <c r="I20" i="42"/>
  <c r="C18" i="42"/>
  <c r="H22" i="42"/>
  <c r="M20" i="42"/>
  <c r="H19" i="42"/>
  <c r="B19" i="42"/>
  <c r="G19" i="42"/>
  <c r="G16" i="42"/>
  <c r="E21" i="42"/>
  <c r="D21" i="42"/>
  <c r="G21" i="42"/>
  <c r="C21" i="42"/>
  <c r="J21" i="42"/>
  <c r="L21" i="42"/>
  <c r="G14" i="42"/>
  <c r="E14" i="42"/>
  <c r="I14" i="42"/>
  <c r="B14" i="42"/>
  <c r="H14" i="42"/>
  <c r="D14" i="42"/>
  <c r="J18" i="42"/>
  <c r="E18" i="42"/>
  <c r="M18" i="42"/>
  <c r="D18" i="42"/>
  <c r="F18" i="42"/>
  <c r="L18" i="42"/>
  <c r="K18" i="42"/>
  <c r="J12" i="42"/>
  <c r="K12" i="42"/>
  <c r="C12" i="42"/>
  <c r="L12" i="42"/>
  <c r="G22" i="42"/>
  <c r="I16" i="42"/>
  <c r="L20" i="42"/>
  <c r="G20" i="42"/>
  <c r="K20" i="42"/>
  <c r="J20" i="42"/>
  <c r="H20" i="42"/>
  <c r="C20" i="42"/>
  <c r="I18" i="42"/>
  <c r="B7" i="42"/>
  <c r="D12" i="42"/>
  <c r="B12" i="42"/>
  <c r="G18" i="42"/>
  <c r="H16" i="42"/>
  <c r="F16" i="42"/>
  <c r="I17" i="42"/>
  <c r="B17" i="42"/>
  <c r="H17" i="42"/>
  <c r="D17" i="42"/>
  <c r="G17" i="42"/>
  <c r="M11" i="42"/>
  <c r="B11" i="42"/>
  <c r="D11" i="42"/>
  <c r="K11" i="42"/>
  <c r="E11" i="42"/>
  <c r="F11" i="42"/>
  <c r="C11" i="42"/>
  <c r="I11" i="42"/>
  <c r="E12" i="42"/>
  <c r="L9" i="42"/>
  <c r="E46" i="42"/>
  <c r="K46" i="42"/>
  <c r="I46" i="42"/>
  <c r="F46" i="42"/>
  <c r="D46" i="42"/>
  <c r="B46" i="42"/>
  <c r="H46" i="42"/>
  <c r="J46" i="42"/>
  <c r="G46" i="42"/>
  <c r="M46" i="42"/>
  <c r="L46" i="42"/>
  <c r="C46" i="42"/>
  <c r="L54" i="42"/>
  <c r="M54" i="42"/>
  <c r="E54" i="42"/>
  <c r="B54" i="42"/>
  <c r="C54" i="42"/>
  <c r="I54" i="42"/>
  <c r="K54" i="42"/>
  <c r="H54" i="42"/>
  <c r="D54" i="42"/>
  <c r="F54" i="42"/>
  <c r="J54" i="42"/>
  <c r="G54" i="42"/>
  <c r="F9" i="42"/>
  <c r="C9" i="42"/>
  <c r="J9" i="42"/>
  <c r="G9" i="42"/>
  <c r="M9" i="42"/>
  <c r="K9" i="42"/>
  <c r="E15" i="42"/>
  <c r="D15" i="42"/>
  <c r="C15" i="42"/>
  <c r="M15" i="42"/>
  <c r="K15" i="42"/>
  <c r="J15" i="42"/>
  <c r="I15" i="42"/>
  <c r="B15" i="42"/>
  <c r="L15" i="42"/>
  <c r="F15" i="42"/>
  <c r="G15" i="42"/>
  <c r="H15" i="42"/>
  <c r="H10" i="42"/>
  <c r="D10" i="42"/>
  <c r="F10" i="42"/>
  <c r="G10" i="42"/>
  <c r="L10" i="42"/>
  <c r="E10" i="42"/>
  <c r="M10" i="42"/>
  <c r="C10" i="42"/>
  <c r="J10" i="42"/>
  <c r="I10" i="42"/>
  <c r="K10" i="42"/>
  <c r="B10" i="42"/>
  <c r="J75" i="42"/>
  <c r="G71" i="42"/>
  <c r="B75" i="42"/>
  <c r="F75" i="42"/>
  <c r="G75" i="42"/>
  <c r="I76" i="42"/>
  <c r="H75" i="42"/>
  <c r="D71" i="42"/>
  <c r="L41" i="42"/>
  <c r="L40" i="42"/>
  <c r="B40" i="42"/>
  <c r="H40" i="42"/>
  <c r="J41" i="42"/>
  <c r="G40" i="42"/>
  <c r="D40" i="42"/>
  <c r="F40" i="42"/>
  <c r="I40" i="42"/>
  <c r="M40" i="42"/>
  <c r="E40" i="42"/>
  <c r="J40" i="42"/>
  <c r="C41" i="42"/>
  <c r="F59" i="42"/>
  <c r="E59" i="42"/>
  <c r="J59" i="42"/>
  <c r="K59" i="42"/>
  <c r="H59" i="42"/>
  <c r="B59" i="42"/>
  <c r="G59" i="42"/>
  <c r="L59" i="42"/>
  <c r="M59" i="42"/>
  <c r="D59" i="42"/>
  <c r="L39" i="42"/>
  <c r="F39" i="42"/>
  <c r="C39" i="42"/>
  <c r="E39" i="42"/>
  <c r="B39" i="42"/>
  <c r="M39" i="42"/>
  <c r="G39" i="42"/>
  <c r="K39" i="42"/>
  <c r="D39" i="42"/>
  <c r="H39" i="42"/>
  <c r="J39" i="42"/>
  <c r="L57" i="42"/>
  <c r="I57" i="42"/>
  <c r="K57" i="42"/>
  <c r="C57" i="42"/>
  <c r="F57" i="42"/>
  <c r="G57" i="42"/>
  <c r="J57" i="42"/>
  <c r="M57" i="42"/>
  <c r="D57" i="42"/>
  <c r="E57" i="42"/>
  <c r="H57" i="42"/>
  <c r="K37" i="42"/>
  <c r="G37" i="42"/>
  <c r="F37" i="42"/>
  <c r="J37" i="42"/>
  <c r="M37" i="42"/>
  <c r="L37" i="42"/>
  <c r="E37" i="42"/>
  <c r="I37" i="42"/>
  <c r="D37" i="42"/>
  <c r="C37" i="42"/>
  <c r="I41" i="42"/>
  <c r="D42" i="42"/>
  <c r="K42" i="42"/>
  <c r="M42" i="42"/>
  <c r="G41" i="42"/>
  <c r="L43" i="42"/>
  <c r="J43" i="42"/>
  <c r="F43" i="42"/>
  <c r="B41" i="42"/>
  <c r="G43" i="42"/>
  <c r="C42" i="42"/>
  <c r="E41" i="42"/>
  <c r="H42" i="42"/>
  <c r="F41" i="42"/>
  <c r="K41" i="42"/>
  <c r="I43" i="42"/>
  <c r="E43" i="42"/>
  <c r="G92" i="42"/>
  <c r="M92" i="42"/>
  <c r="H92" i="42"/>
  <c r="I90" i="42"/>
  <c r="K91" i="42"/>
  <c r="M71" i="42"/>
  <c r="D72" i="42"/>
  <c r="E76" i="42"/>
  <c r="L76" i="42"/>
  <c r="E75" i="42"/>
  <c r="B71" i="42"/>
  <c r="J76" i="42"/>
  <c r="H73" i="42"/>
  <c r="K71" i="42"/>
  <c r="C71" i="42"/>
  <c r="L73" i="42"/>
  <c r="M72" i="42"/>
  <c r="F71" i="42"/>
  <c r="J72" i="42"/>
  <c r="K72" i="42"/>
  <c r="F72" i="42"/>
  <c r="E72" i="42"/>
  <c r="B92" i="42"/>
  <c r="J92" i="42"/>
  <c r="F92" i="42"/>
  <c r="C92" i="42"/>
  <c r="D92" i="42"/>
  <c r="L92" i="42"/>
  <c r="I92" i="42"/>
  <c r="K92" i="42"/>
  <c r="E92" i="42"/>
  <c r="L71" i="42"/>
  <c r="C75" i="42"/>
  <c r="M75" i="42"/>
  <c r="H76" i="42"/>
  <c r="B91" i="42"/>
  <c r="G76" i="42"/>
  <c r="C72" i="42"/>
  <c r="H72" i="42"/>
  <c r="I75" i="42"/>
  <c r="C76" i="42"/>
  <c r="E71" i="42"/>
  <c r="J71" i="42"/>
  <c r="H71" i="42"/>
  <c r="K75" i="42"/>
  <c r="L75" i="42"/>
  <c r="F91" i="42"/>
  <c r="M76" i="42"/>
  <c r="D76" i="42"/>
  <c r="B76" i="42"/>
  <c r="B72" i="42"/>
  <c r="G72" i="42"/>
  <c r="I72" i="42"/>
  <c r="K76" i="42"/>
  <c r="H91" i="42"/>
  <c r="C91" i="42"/>
  <c r="J91" i="42"/>
  <c r="L91" i="42"/>
  <c r="G91" i="42"/>
  <c r="E90" i="42"/>
  <c r="E91" i="42"/>
  <c r="H90" i="42"/>
  <c r="D90" i="42"/>
  <c r="C73" i="42"/>
  <c r="M73" i="42"/>
  <c r="F90" i="42"/>
  <c r="K90" i="42"/>
  <c r="G90" i="42"/>
  <c r="M90" i="42"/>
  <c r="L90" i="42"/>
  <c r="H44" i="42"/>
  <c r="M44" i="42"/>
  <c r="E44" i="42"/>
  <c r="B44" i="42"/>
  <c r="F44" i="42"/>
  <c r="J44" i="42"/>
  <c r="L44" i="42"/>
  <c r="K44" i="42"/>
  <c r="D44" i="42"/>
  <c r="I44" i="42"/>
  <c r="G44" i="42"/>
  <c r="C44" i="42"/>
  <c r="J90" i="42"/>
  <c r="M91" i="42"/>
  <c r="D91" i="42"/>
  <c r="I91" i="42"/>
  <c r="E73" i="42"/>
  <c r="K73" i="42"/>
  <c r="I73" i="42"/>
  <c r="B73" i="42"/>
  <c r="G73" i="42"/>
  <c r="J73" i="42"/>
  <c r="F73" i="42"/>
  <c r="D73" i="42"/>
  <c r="H74" i="42"/>
  <c r="K74" i="42"/>
  <c r="C74" i="42"/>
  <c r="I74" i="42"/>
  <c r="L74" i="42"/>
  <c r="J74" i="42"/>
  <c r="G74" i="42"/>
  <c r="M74" i="42"/>
  <c r="F74" i="42"/>
  <c r="D74" i="42"/>
  <c r="B74" i="42"/>
  <c r="E74" i="42"/>
  <c r="B90" i="42"/>
  <c r="C90" i="42"/>
  <c r="L77" i="42"/>
  <c r="D77" i="42"/>
  <c r="H77" i="42"/>
  <c r="M77" i="42"/>
  <c r="J77" i="42"/>
  <c r="K77" i="42"/>
  <c r="C77" i="42"/>
  <c r="E77" i="42"/>
  <c r="I77" i="42"/>
  <c r="F77" i="42"/>
  <c r="B77" i="42"/>
  <c r="G77" i="42"/>
  <c r="B9" i="42"/>
  <c r="I9" i="42"/>
  <c r="E26" i="42"/>
  <c r="D9" i="42"/>
  <c r="E9" i="42"/>
  <c r="H9" i="42"/>
  <c r="J26" i="42"/>
  <c r="L26" i="42"/>
  <c r="F26" i="42"/>
  <c r="K7" i="42"/>
  <c r="H7" i="42"/>
  <c r="I7" i="42"/>
  <c r="M7" i="42"/>
  <c r="L7" i="42"/>
  <c r="E7" i="42"/>
  <c r="C7" i="42"/>
  <c r="D7" i="42"/>
  <c r="J7" i="42"/>
  <c r="D34" i="32"/>
  <c r="J19" i="35"/>
  <c r="I19" i="28"/>
  <c r="S16" i="34"/>
  <c r="I23" i="42"/>
  <c r="I70" i="42"/>
  <c r="M70" i="42"/>
  <c r="H70" i="42"/>
  <c r="G70" i="42"/>
  <c r="D70" i="42"/>
  <c r="C70" i="42"/>
  <c r="L70" i="42"/>
  <c r="F70" i="42"/>
  <c r="B70" i="42"/>
  <c r="K70" i="42"/>
  <c r="E70" i="42"/>
  <c r="J70" i="42"/>
  <c r="J19" i="42"/>
  <c r="L19" i="42"/>
  <c r="C19" i="42"/>
  <c r="M19" i="42"/>
  <c r="I19" i="42"/>
  <c r="D19" i="42"/>
  <c r="D35" i="32"/>
  <c r="F13" i="42"/>
  <c r="E13" i="42"/>
  <c r="M13" i="42"/>
  <c r="K13" i="42"/>
  <c r="C13" i="42"/>
  <c r="G13" i="42"/>
  <c r="I13" i="42"/>
  <c r="L13" i="42"/>
  <c r="B13" i="42"/>
  <c r="D13" i="42"/>
  <c r="J13" i="42"/>
  <c r="H13" i="42"/>
  <c r="K18" i="28"/>
  <c r="P49" i="40"/>
  <c r="Q49" i="40" s="1"/>
  <c r="I13" i="28"/>
  <c r="G24" i="28"/>
  <c r="C3" i="42"/>
  <c r="I58" i="45"/>
  <c r="L5" i="42"/>
  <c r="J5" i="42"/>
  <c r="K6" i="42"/>
  <c r="I5" i="42"/>
  <c r="F6" i="42"/>
  <c r="E5" i="42"/>
  <c r="H5" i="42"/>
  <c r="M6" i="42"/>
  <c r="B5" i="42"/>
  <c r="G5" i="42"/>
  <c r="K5" i="42"/>
  <c r="M5" i="42"/>
  <c r="F5" i="42"/>
  <c r="D6" i="42"/>
  <c r="C5" i="42"/>
  <c r="F4" i="42"/>
  <c r="E4" i="42"/>
  <c r="H4" i="42"/>
  <c r="J4" i="42"/>
  <c r="G6" i="42"/>
  <c r="G4" i="42"/>
  <c r="C6" i="42"/>
  <c r="D4" i="42"/>
  <c r="C4" i="42"/>
  <c r="B4" i="42"/>
  <c r="M4" i="42"/>
  <c r="I4" i="42"/>
  <c r="K4" i="42"/>
  <c r="I6" i="42"/>
  <c r="E6" i="42"/>
  <c r="H6" i="42"/>
  <c r="B6" i="42"/>
  <c r="J6" i="42"/>
  <c r="L6" i="42"/>
  <c r="F21" i="4"/>
  <c r="B25" i="42"/>
  <c r="I25" i="42"/>
  <c r="D25" i="42"/>
  <c r="L24" i="42"/>
  <c r="H13" i="4"/>
  <c r="I24" i="28"/>
  <c r="I21" i="28"/>
  <c r="C24" i="42"/>
  <c r="F25" i="42"/>
  <c r="E25" i="42"/>
  <c r="H25" i="42"/>
  <c r="M25" i="42"/>
  <c r="C25" i="42"/>
  <c r="F24" i="42"/>
  <c r="J25" i="42"/>
  <c r="J24" i="42"/>
  <c r="D24" i="42"/>
  <c r="B24" i="42"/>
  <c r="G25" i="42"/>
  <c r="L25" i="42"/>
  <c r="E24" i="42"/>
  <c r="M24" i="42"/>
  <c r="K24" i="42"/>
  <c r="I24" i="42"/>
  <c r="G24" i="42"/>
  <c r="H24" i="42"/>
  <c r="D11" i="24"/>
  <c r="AH28" i="41"/>
  <c r="D12" i="24"/>
  <c r="D35" i="24"/>
  <c r="D36" i="24"/>
  <c r="D34" i="24"/>
  <c r="M57" i="45"/>
  <c r="E57" i="45"/>
  <c r="J37" i="28"/>
  <c r="J43" i="28" s="1"/>
  <c r="H12" i="32" s="1"/>
  <c r="K3" i="42"/>
  <c r="B3" i="42"/>
  <c r="D3" i="42"/>
  <c r="M3" i="42"/>
  <c r="G3" i="42"/>
  <c r="H3" i="42"/>
  <c r="F3" i="42"/>
  <c r="E3" i="42"/>
  <c r="I3" i="42"/>
  <c r="J3" i="42"/>
  <c r="B69" i="42"/>
  <c r="E69" i="42"/>
  <c r="C69" i="42"/>
  <c r="D69" i="42"/>
  <c r="G69" i="42"/>
  <c r="L69" i="42"/>
  <c r="K69" i="42"/>
  <c r="M69" i="42"/>
  <c r="F69" i="42"/>
  <c r="I69" i="42"/>
  <c r="J69" i="42"/>
  <c r="H69" i="42"/>
  <c r="E36" i="42"/>
  <c r="G36" i="42"/>
  <c r="M36" i="42"/>
  <c r="F36" i="42"/>
  <c r="L36" i="42"/>
  <c r="I36" i="42"/>
  <c r="D36" i="42"/>
  <c r="J36" i="42"/>
  <c r="K36" i="42"/>
  <c r="H36" i="42"/>
  <c r="B36" i="42"/>
  <c r="C36" i="42"/>
  <c r="F11" i="4"/>
  <c r="F27" i="4"/>
  <c r="F25" i="4"/>
  <c r="F15" i="4"/>
  <c r="H20" i="4"/>
  <c r="D30" i="24"/>
  <c r="D29" i="24"/>
  <c r="O19" i="34" l="1"/>
  <c r="Z19" i="34" s="1"/>
  <c r="M17" i="36"/>
  <c r="X17" i="36" s="1"/>
  <c r="H23" i="4"/>
  <c r="C16" i="7" s="1"/>
  <c r="E42" i="8" s="1"/>
  <c r="F42" i="8" s="1"/>
  <c r="O32" i="34"/>
  <c r="Z32" i="34" s="1"/>
  <c r="E103" i="42"/>
  <c r="T13" i="34"/>
  <c r="Q18" i="35"/>
  <c r="Q16" i="36"/>
  <c r="Q37" i="36"/>
  <c r="O31" i="34"/>
  <c r="Z31" i="34" s="1"/>
  <c r="O30" i="34"/>
  <c r="Z30" i="34" s="1"/>
  <c r="O29" i="34"/>
  <c r="Z29" i="34" s="1"/>
  <c r="H37" i="28"/>
  <c r="H43" i="28" s="1"/>
  <c r="F12" i="32" s="1"/>
  <c r="E61" i="45"/>
  <c r="E63" i="45" s="1"/>
  <c r="E64" i="45" s="1"/>
  <c r="Q38" i="36"/>
  <c r="C103" i="42"/>
  <c r="N35" i="32"/>
  <c r="S15" i="34"/>
  <c r="Q20" i="35"/>
  <c r="Q18" i="36"/>
  <c r="O27" i="34"/>
  <c r="Z27" i="34" s="1"/>
  <c r="O26" i="34"/>
  <c r="Z26" i="34" s="1"/>
  <c r="Q21" i="35"/>
  <c r="O38" i="34"/>
  <c r="Z38" i="34" s="1"/>
  <c r="O25" i="34"/>
  <c r="Z25" i="34" s="1"/>
  <c r="O37" i="34"/>
  <c r="Z37" i="34" s="1"/>
  <c r="O23" i="34"/>
  <c r="Z23" i="34" s="1"/>
  <c r="Q16" i="35"/>
  <c r="Q38" i="35"/>
  <c r="O34" i="34"/>
  <c r="Z34" i="34" s="1"/>
  <c r="I59" i="45"/>
  <c r="Q15" i="36"/>
  <c r="O33" i="34"/>
  <c r="Z33" i="34" s="1"/>
  <c r="H140" i="32"/>
  <c r="I110" i="42"/>
  <c r="E23" i="4"/>
  <c r="L140" i="32"/>
  <c r="D92" i="32"/>
  <c r="F16" i="4"/>
  <c r="O87" i="32"/>
  <c r="Z12" i="41"/>
  <c r="AB25" i="41" s="1"/>
  <c r="J103" i="42"/>
  <c r="D103" i="42"/>
  <c r="B141" i="32"/>
  <c r="I124" i="32"/>
  <c r="K35" i="28"/>
  <c r="E49" i="25"/>
  <c r="D49" i="25"/>
  <c r="P49" i="25" s="1"/>
  <c r="C13" i="24"/>
  <c r="D13" i="24" s="1"/>
  <c r="F18" i="4"/>
  <c r="I103" i="42"/>
  <c r="H103" i="42"/>
  <c r="F12" i="4"/>
  <c r="G103" i="42"/>
  <c r="M15" i="36"/>
  <c r="X15" i="36" s="1"/>
  <c r="H117" i="42"/>
  <c r="M16" i="35"/>
  <c r="X16" i="35" s="1"/>
  <c r="T14" i="34"/>
  <c r="S38" i="34"/>
  <c r="S36" i="34"/>
  <c r="S19" i="34"/>
  <c r="S17" i="34"/>
  <c r="Q15" i="35"/>
  <c r="Q17" i="35"/>
  <c r="Q19" i="35"/>
  <c r="O28" i="34"/>
  <c r="Z28" i="34" s="1"/>
  <c r="O24" i="34"/>
  <c r="Z24" i="34" s="1"/>
  <c r="O20" i="34"/>
  <c r="Z20" i="34" s="1"/>
  <c r="F37" i="28"/>
  <c r="D22" i="45"/>
  <c r="J22" i="45" s="1"/>
  <c r="D21" i="45"/>
  <c r="J21" i="45" s="1"/>
  <c r="D20" i="45"/>
  <c r="J20" i="45" s="1"/>
  <c r="AM17" i="41"/>
  <c r="AN17" i="41" s="1"/>
  <c r="E110" i="42"/>
  <c r="AL20" i="41"/>
  <c r="AM20" i="41" s="1"/>
  <c r="AN20" i="41" s="1"/>
  <c r="AH34" i="41"/>
  <c r="G110" i="42"/>
  <c r="AH33" i="41"/>
  <c r="C7" i="41"/>
  <c r="J27" i="24"/>
  <c r="D28" i="4" s="1"/>
  <c r="E28" i="4" s="1"/>
  <c r="G117" i="42"/>
  <c r="AL35" i="41"/>
  <c r="AM35" i="41" s="1"/>
  <c r="AN35" i="41" s="1"/>
  <c r="D59" i="25"/>
  <c r="AH32" i="41"/>
  <c r="B117" i="42"/>
  <c r="AL23" i="41"/>
  <c r="AM23" i="41" s="1"/>
  <c r="AN23" i="41" s="1"/>
  <c r="K59" i="25"/>
  <c r="Z18" i="41"/>
  <c r="AA18" i="41" s="1"/>
  <c r="AC18" i="41" s="1"/>
  <c r="AL31" i="41"/>
  <c r="AM31" i="41" s="1"/>
  <c r="AN31" i="41" s="1"/>
  <c r="F117" i="42"/>
  <c r="AL29" i="41"/>
  <c r="AM29" i="41" s="1"/>
  <c r="AN29" i="41" s="1"/>
  <c r="AL18" i="41"/>
  <c r="AM18" i="41" s="1"/>
  <c r="AN18" i="41" s="1"/>
  <c r="AL21" i="41"/>
  <c r="AM21" i="41" s="1"/>
  <c r="AN21" i="41" s="1"/>
  <c r="AL26" i="41"/>
  <c r="AM26" i="41" s="1"/>
  <c r="AN26" i="41" s="1"/>
  <c r="AL22" i="41"/>
  <c r="AM22" i="41" s="1"/>
  <c r="AN22" i="41" s="1"/>
  <c r="D117" i="42"/>
  <c r="AL32" i="41"/>
  <c r="AM32" i="41" s="1"/>
  <c r="AN32" i="41" s="1"/>
  <c r="AL28" i="41"/>
  <c r="AM28" i="41" s="1"/>
  <c r="AN28" i="41" s="1"/>
  <c r="AL16" i="41"/>
  <c r="AM16" i="41" s="1"/>
  <c r="AN16" i="41" s="1"/>
  <c r="AL25" i="41"/>
  <c r="AM25" i="41" s="1"/>
  <c r="AN25" i="41" s="1"/>
  <c r="AB26" i="41"/>
  <c r="I117" i="42"/>
  <c r="AL19" i="41"/>
  <c r="AM19" i="41" s="1"/>
  <c r="AN19" i="41" s="1"/>
  <c r="AL33" i="41"/>
  <c r="AM33" i="41" s="1"/>
  <c r="AN33" i="41" s="1"/>
  <c r="AL34" i="41"/>
  <c r="AM34" i="41" s="1"/>
  <c r="AN34" i="41" s="1"/>
  <c r="AL27" i="41"/>
  <c r="AM27" i="41" s="1"/>
  <c r="AN27" i="41" s="1"/>
  <c r="T11" i="41"/>
  <c r="I4" i="25"/>
  <c r="N89" i="42"/>
  <c r="F14" i="39"/>
  <c r="K14" i="39"/>
  <c r="D14" i="39"/>
  <c r="M60" i="45"/>
  <c r="M59" i="45"/>
  <c r="I60" i="45"/>
  <c r="E36" i="40"/>
  <c r="I36" i="40"/>
  <c r="M36" i="40"/>
  <c r="F36" i="40"/>
  <c r="J36" i="40"/>
  <c r="N36" i="40"/>
  <c r="K36" i="40"/>
  <c r="D36" i="40"/>
  <c r="L36" i="40"/>
  <c r="G36" i="40"/>
  <c r="O36" i="40"/>
  <c r="H36" i="40"/>
  <c r="D33" i="40"/>
  <c r="H33" i="40"/>
  <c r="L33" i="40"/>
  <c r="E33" i="40"/>
  <c r="I33" i="40"/>
  <c r="M33" i="40"/>
  <c r="F33" i="40"/>
  <c r="N33" i="40"/>
  <c r="G33" i="40"/>
  <c r="O33" i="40"/>
  <c r="J33" i="40"/>
  <c r="K33" i="40"/>
  <c r="D31" i="40"/>
  <c r="H31" i="40"/>
  <c r="L31" i="40"/>
  <c r="E31" i="40"/>
  <c r="I31" i="40"/>
  <c r="M31" i="40"/>
  <c r="F31" i="40"/>
  <c r="N31" i="40"/>
  <c r="G31" i="40"/>
  <c r="O31" i="40"/>
  <c r="J31" i="40"/>
  <c r="K31" i="40"/>
  <c r="D29" i="40"/>
  <c r="L29" i="40"/>
  <c r="E29" i="40"/>
  <c r="I29" i="40"/>
  <c r="M29" i="40"/>
  <c r="F29" i="40"/>
  <c r="N29" i="40"/>
  <c r="G29" i="40"/>
  <c r="O29" i="40"/>
  <c r="J29" i="40"/>
  <c r="K29" i="40"/>
  <c r="G27" i="40"/>
  <c r="K27" i="40"/>
  <c r="O27" i="40"/>
  <c r="E27" i="40"/>
  <c r="J27" i="40"/>
  <c r="D27" i="40"/>
  <c r="F27" i="40"/>
  <c r="L27" i="40"/>
  <c r="H27" i="40"/>
  <c r="M27" i="40"/>
  <c r="I27" i="40"/>
  <c r="N27" i="40"/>
  <c r="E39" i="40"/>
  <c r="I39" i="40"/>
  <c r="M39" i="40"/>
  <c r="F39" i="40"/>
  <c r="G39" i="40"/>
  <c r="L39" i="40"/>
  <c r="H39" i="40"/>
  <c r="N39" i="40"/>
  <c r="J39" i="40"/>
  <c r="O39" i="40"/>
  <c r="D39" i="40"/>
  <c r="K39" i="40"/>
  <c r="J35" i="40"/>
  <c r="D35" i="40"/>
  <c r="H35" i="40"/>
  <c r="M35" i="40"/>
  <c r="E35" i="40"/>
  <c r="I35" i="40"/>
  <c r="N35" i="40"/>
  <c r="F35" i="40"/>
  <c r="O35" i="40"/>
  <c r="G35" i="40"/>
  <c r="K35" i="40"/>
  <c r="L35" i="40"/>
  <c r="G43" i="40"/>
  <c r="E43" i="40"/>
  <c r="I43" i="40"/>
  <c r="M43" i="40"/>
  <c r="F43" i="40"/>
  <c r="J43" i="40"/>
  <c r="N43" i="40"/>
  <c r="D43" i="40"/>
  <c r="O43" i="40"/>
  <c r="H43" i="40"/>
  <c r="K43" i="40"/>
  <c r="L43" i="40"/>
  <c r="E38" i="40"/>
  <c r="I38" i="40"/>
  <c r="M38" i="40"/>
  <c r="F38" i="40"/>
  <c r="J38" i="40"/>
  <c r="N38" i="40"/>
  <c r="K38" i="40"/>
  <c r="D38" i="40"/>
  <c r="L38" i="40"/>
  <c r="G38" i="40"/>
  <c r="O38" i="40"/>
  <c r="H38" i="40"/>
  <c r="D34" i="40"/>
  <c r="H34" i="40"/>
  <c r="L34" i="40"/>
  <c r="E34" i="40"/>
  <c r="I34" i="40"/>
  <c r="M34" i="40"/>
  <c r="J34" i="40"/>
  <c r="K34" i="40"/>
  <c r="F34" i="40"/>
  <c r="N34" i="40"/>
  <c r="O34" i="40"/>
  <c r="G34" i="40"/>
  <c r="D32" i="40"/>
  <c r="H32" i="40"/>
  <c r="L32" i="40"/>
  <c r="E32" i="40"/>
  <c r="I32" i="40"/>
  <c r="M32" i="40"/>
  <c r="J32" i="40"/>
  <c r="K32" i="40"/>
  <c r="F32" i="40"/>
  <c r="N32" i="40"/>
  <c r="G32" i="40"/>
  <c r="O32" i="40"/>
  <c r="D30" i="40"/>
  <c r="H30" i="40"/>
  <c r="L30" i="40"/>
  <c r="E30" i="40"/>
  <c r="M30" i="40"/>
  <c r="J30" i="40"/>
  <c r="K30" i="40"/>
  <c r="F30" i="40"/>
  <c r="N30" i="40"/>
  <c r="G30" i="40"/>
  <c r="O30" i="40"/>
  <c r="D28" i="40"/>
  <c r="H28" i="40"/>
  <c r="L28" i="40"/>
  <c r="E28" i="40"/>
  <c r="I28" i="40"/>
  <c r="M28" i="40"/>
  <c r="J28" i="40"/>
  <c r="K28" i="40"/>
  <c r="F28" i="40"/>
  <c r="N28" i="40"/>
  <c r="G28" i="40"/>
  <c r="O28" i="40"/>
  <c r="F42" i="40"/>
  <c r="J42" i="40"/>
  <c r="N42" i="40"/>
  <c r="E42" i="40"/>
  <c r="K42" i="40"/>
  <c r="D42" i="40"/>
  <c r="G42" i="40"/>
  <c r="L42" i="40"/>
  <c r="H42" i="40"/>
  <c r="M42" i="40"/>
  <c r="O42" i="40"/>
  <c r="I42" i="40"/>
  <c r="E37" i="40"/>
  <c r="I37" i="40"/>
  <c r="M37" i="40"/>
  <c r="F37" i="40"/>
  <c r="J37" i="40"/>
  <c r="N37" i="40"/>
  <c r="G37" i="40"/>
  <c r="O37" i="40"/>
  <c r="H37" i="40"/>
  <c r="K37" i="40"/>
  <c r="L37" i="40"/>
  <c r="D37" i="40"/>
  <c r="E40" i="40"/>
  <c r="I40" i="40"/>
  <c r="M40" i="40"/>
  <c r="F40" i="40"/>
  <c r="K40" i="40"/>
  <c r="G40" i="40"/>
  <c r="L40" i="40"/>
  <c r="H40" i="40"/>
  <c r="N40" i="40"/>
  <c r="D40" i="40"/>
  <c r="J40" i="40"/>
  <c r="O40" i="40"/>
  <c r="F36" i="39"/>
  <c r="J36" i="39"/>
  <c r="N36" i="39"/>
  <c r="G36" i="39"/>
  <c r="K36" i="39"/>
  <c r="O36" i="39"/>
  <c r="D36" i="39"/>
  <c r="H36" i="39"/>
  <c r="L36" i="39"/>
  <c r="E36" i="39"/>
  <c r="I36" i="39"/>
  <c r="M36" i="39"/>
  <c r="F32" i="39"/>
  <c r="N32" i="39"/>
  <c r="G32" i="39"/>
  <c r="K32" i="39"/>
  <c r="O32" i="39"/>
  <c r="D32" i="39"/>
  <c r="H32" i="39"/>
  <c r="L32" i="39"/>
  <c r="E32" i="39"/>
  <c r="I32" i="39"/>
  <c r="M32" i="39"/>
  <c r="H27" i="39"/>
  <c r="L27" i="39"/>
  <c r="D27" i="39"/>
  <c r="F27" i="39"/>
  <c r="J27" i="39"/>
  <c r="N27" i="39"/>
  <c r="G27" i="39"/>
  <c r="O27" i="39"/>
  <c r="I27" i="39"/>
  <c r="K27" i="39"/>
  <c r="E27" i="39"/>
  <c r="M27" i="39"/>
  <c r="F31" i="39"/>
  <c r="J31" i="39"/>
  <c r="N31" i="39"/>
  <c r="G31" i="39"/>
  <c r="K31" i="39"/>
  <c r="O31" i="39"/>
  <c r="D31" i="39"/>
  <c r="H31" i="39"/>
  <c r="L31" i="39"/>
  <c r="E31" i="39"/>
  <c r="I31" i="39"/>
  <c r="M31" i="39"/>
  <c r="F39" i="39"/>
  <c r="J39" i="39"/>
  <c r="N39" i="39"/>
  <c r="D39" i="39"/>
  <c r="H39" i="39"/>
  <c r="L39" i="39"/>
  <c r="E39" i="39"/>
  <c r="I39" i="39"/>
  <c r="K39" i="39"/>
  <c r="M39" i="39"/>
  <c r="G39" i="39"/>
  <c r="O39" i="39"/>
  <c r="F35" i="39"/>
  <c r="J35" i="39"/>
  <c r="N35" i="39"/>
  <c r="G35" i="39"/>
  <c r="K35" i="39"/>
  <c r="O35" i="39"/>
  <c r="D35" i="39"/>
  <c r="H35" i="39"/>
  <c r="L35" i="39"/>
  <c r="E35" i="39"/>
  <c r="I35" i="39"/>
  <c r="M35" i="39"/>
  <c r="F30" i="39"/>
  <c r="J30" i="39"/>
  <c r="N30" i="39"/>
  <c r="G30" i="39"/>
  <c r="K30" i="39"/>
  <c r="O30" i="39"/>
  <c r="D30" i="39"/>
  <c r="H30" i="39"/>
  <c r="L30" i="39"/>
  <c r="E30" i="39"/>
  <c r="I30" i="39"/>
  <c r="M30" i="39"/>
  <c r="G43" i="39"/>
  <c r="K43" i="39"/>
  <c r="O43" i="39"/>
  <c r="D43" i="39"/>
  <c r="H43" i="39"/>
  <c r="L43" i="39"/>
  <c r="E43" i="39"/>
  <c r="I43" i="39"/>
  <c r="M43" i="39"/>
  <c r="F43" i="39"/>
  <c r="J43" i="39"/>
  <c r="N43" i="39"/>
  <c r="F38" i="39"/>
  <c r="J38" i="39"/>
  <c r="N38" i="39"/>
  <c r="G38" i="39"/>
  <c r="D38" i="39"/>
  <c r="H38" i="39"/>
  <c r="L38" i="39"/>
  <c r="E38" i="39"/>
  <c r="I38" i="39"/>
  <c r="M38" i="39"/>
  <c r="K38" i="39"/>
  <c r="O38" i="39"/>
  <c r="F34" i="39"/>
  <c r="J34" i="39"/>
  <c r="N34" i="39"/>
  <c r="G34" i="39"/>
  <c r="K34" i="39"/>
  <c r="O34" i="39"/>
  <c r="D34" i="39"/>
  <c r="H34" i="39"/>
  <c r="L34" i="39"/>
  <c r="E34" i="39"/>
  <c r="I34" i="39"/>
  <c r="M34" i="39"/>
  <c r="F29" i="39"/>
  <c r="J29" i="39"/>
  <c r="N29" i="39"/>
  <c r="G29" i="39"/>
  <c r="K29" i="39"/>
  <c r="O29" i="39"/>
  <c r="D29" i="39"/>
  <c r="H29" i="39"/>
  <c r="L29" i="39"/>
  <c r="E29" i="39"/>
  <c r="I29" i="39"/>
  <c r="M29" i="39"/>
  <c r="G42" i="39"/>
  <c r="K42" i="39"/>
  <c r="O42" i="39"/>
  <c r="D42" i="39"/>
  <c r="E42" i="39"/>
  <c r="I42" i="39"/>
  <c r="M42" i="39"/>
  <c r="J42" i="39"/>
  <c r="L42" i="39"/>
  <c r="F42" i="39"/>
  <c r="N42" i="39"/>
  <c r="H42" i="39"/>
  <c r="F37" i="39"/>
  <c r="J37" i="39"/>
  <c r="N37" i="39"/>
  <c r="G37" i="39"/>
  <c r="K37" i="39"/>
  <c r="O37" i="39"/>
  <c r="D37" i="39"/>
  <c r="H37" i="39"/>
  <c r="L37" i="39"/>
  <c r="E37" i="39"/>
  <c r="I37" i="39"/>
  <c r="M37" i="39"/>
  <c r="F33" i="39"/>
  <c r="J33" i="39"/>
  <c r="N33" i="39"/>
  <c r="G33" i="39"/>
  <c r="K33" i="39"/>
  <c r="O33" i="39"/>
  <c r="D33" i="39"/>
  <c r="H33" i="39"/>
  <c r="L33" i="39"/>
  <c r="E33" i="39"/>
  <c r="I33" i="39"/>
  <c r="M33" i="39"/>
  <c r="F28" i="39"/>
  <c r="J28" i="39"/>
  <c r="N28" i="39"/>
  <c r="G28" i="39"/>
  <c r="K28" i="39"/>
  <c r="O28" i="39"/>
  <c r="D28" i="39"/>
  <c r="H28" i="39"/>
  <c r="L28" i="39"/>
  <c r="E28" i="39"/>
  <c r="I28" i="39"/>
  <c r="M28" i="39"/>
  <c r="F40" i="39"/>
  <c r="J40" i="39"/>
  <c r="N40" i="39"/>
  <c r="D40" i="39"/>
  <c r="H40" i="39"/>
  <c r="L40" i="39"/>
  <c r="E40" i="39"/>
  <c r="M40" i="39"/>
  <c r="G40" i="39"/>
  <c r="O40" i="39"/>
  <c r="I40" i="39"/>
  <c r="K40" i="39"/>
  <c r="F37" i="25"/>
  <c r="J37" i="25"/>
  <c r="N37" i="25"/>
  <c r="D37" i="25"/>
  <c r="H37" i="25"/>
  <c r="L37" i="25"/>
  <c r="E37" i="25"/>
  <c r="I37" i="25"/>
  <c r="M37" i="25"/>
  <c r="O37" i="25"/>
  <c r="G37" i="25"/>
  <c r="K37" i="25"/>
  <c r="E34" i="25"/>
  <c r="I34" i="25"/>
  <c r="M34" i="25"/>
  <c r="G34" i="25"/>
  <c r="K34" i="25"/>
  <c r="O34" i="25"/>
  <c r="D34" i="25"/>
  <c r="H34" i="25"/>
  <c r="L34" i="25"/>
  <c r="F34" i="25"/>
  <c r="J34" i="25"/>
  <c r="N34" i="25"/>
  <c r="H32" i="25"/>
  <c r="L32" i="25"/>
  <c r="F32" i="25"/>
  <c r="J32" i="25"/>
  <c r="N32" i="25"/>
  <c r="G32" i="25"/>
  <c r="K32" i="25"/>
  <c r="O32" i="25"/>
  <c r="I32" i="25"/>
  <c r="M32" i="25"/>
  <c r="E32" i="25"/>
  <c r="G30" i="25"/>
  <c r="K30" i="25"/>
  <c r="O30" i="25"/>
  <c r="E30" i="25"/>
  <c r="M30" i="25"/>
  <c r="F30" i="25"/>
  <c r="J30" i="25"/>
  <c r="N30" i="25"/>
  <c r="D30" i="25"/>
  <c r="H30" i="25"/>
  <c r="L30" i="25"/>
  <c r="F42" i="25"/>
  <c r="J42" i="25"/>
  <c r="N42" i="25"/>
  <c r="D42" i="25"/>
  <c r="H42" i="25"/>
  <c r="L42" i="25"/>
  <c r="I42" i="25"/>
  <c r="K42" i="25"/>
  <c r="E42" i="25"/>
  <c r="M42" i="25"/>
  <c r="G42" i="25"/>
  <c r="O42" i="25"/>
  <c r="F36" i="25"/>
  <c r="J36" i="25"/>
  <c r="N36" i="25"/>
  <c r="D36" i="25"/>
  <c r="H36" i="25"/>
  <c r="L36" i="25"/>
  <c r="E36" i="25"/>
  <c r="I36" i="25"/>
  <c r="M36" i="25"/>
  <c r="K36" i="25"/>
  <c r="O36" i="25"/>
  <c r="G36" i="25"/>
  <c r="F40" i="25"/>
  <c r="J40" i="25"/>
  <c r="N40" i="25"/>
  <c r="D40" i="25"/>
  <c r="H40" i="25"/>
  <c r="L40" i="25"/>
  <c r="E40" i="25"/>
  <c r="I40" i="25"/>
  <c r="M40" i="25"/>
  <c r="K40" i="25"/>
  <c r="O40" i="25"/>
  <c r="G40" i="25"/>
  <c r="O59" i="25"/>
  <c r="C59" i="39" s="1"/>
  <c r="L59" i="39" s="1"/>
  <c r="L59" i="25"/>
  <c r="F38" i="25"/>
  <c r="J38" i="25"/>
  <c r="N38" i="25"/>
  <c r="D38" i="25"/>
  <c r="H38" i="25"/>
  <c r="L38" i="25"/>
  <c r="E38" i="25"/>
  <c r="I38" i="25"/>
  <c r="M38" i="25"/>
  <c r="G38" i="25"/>
  <c r="K38" i="25"/>
  <c r="O38" i="25"/>
  <c r="F39" i="25"/>
  <c r="J39" i="25"/>
  <c r="N39" i="25"/>
  <c r="D39" i="25"/>
  <c r="H39" i="25"/>
  <c r="L39" i="25"/>
  <c r="E39" i="25"/>
  <c r="I39" i="25"/>
  <c r="M39" i="25"/>
  <c r="G39" i="25"/>
  <c r="K39" i="25"/>
  <c r="O39" i="25"/>
  <c r="D28" i="25"/>
  <c r="G28" i="25"/>
  <c r="K28" i="25"/>
  <c r="O28" i="25"/>
  <c r="E28" i="25"/>
  <c r="I28" i="25"/>
  <c r="M28" i="25"/>
  <c r="F28" i="25"/>
  <c r="J28" i="25"/>
  <c r="N28" i="25"/>
  <c r="H28" i="25"/>
  <c r="L28" i="25"/>
  <c r="N59" i="25"/>
  <c r="H59" i="25"/>
  <c r="E35" i="25"/>
  <c r="F35" i="25"/>
  <c r="J35" i="25"/>
  <c r="N35" i="25"/>
  <c r="H35" i="25"/>
  <c r="L35" i="25"/>
  <c r="D35" i="25"/>
  <c r="I35" i="25"/>
  <c r="M35" i="25"/>
  <c r="G35" i="25"/>
  <c r="K35" i="25"/>
  <c r="O35" i="25"/>
  <c r="F33" i="25"/>
  <c r="D33" i="25"/>
  <c r="I33" i="25"/>
  <c r="M33" i="25"/>
  <c r="G33" i="25"/>
  <c r="K33" i="25"/>
  <c r="O33" i="25"/>
  <c r="H33" i="25"/>
  <c r="L33" i="25"/>
  <c r="N33" i="25"/>
  <c r="E33" i="25"/>
  <c r="J33" i="25"/>
  <c r="F31" i="25"/>
  <c r="H31" i="25"/>
  <c r="L31" i="25"/>
  <c r="E31" i="25"/>
  <c r="J31" i="25"/>
  <c r="N31" i="25"/>
  <c r="G31" i="25"/>
  <c r="K31" i="25"/>
  <c r="O31" i="25"/>
  <c r="D31" i="25"/>
  <c r="I31" i="25"/>
  <c r="M31" i="25"/>
  <c r="G29" i="25"/>
  <c r="K29" i="25"/>
  <c r="O29" i="25"/>
  <c r="E29" i="25"/>
  <c r="I29" i="25"/>
  <c r="M29" i="25"/>
  <c r="F29" i="25"/>
  <c r="J29" i="25"/>
  <c r="N29" i="25"/>
  <c r="L29" i="25"/>
  <c r="D29" i="25"/>
  <c r="H29" i="25"/>
  <c r="D27" i="25"/>
  <c r="G27" i="25"/>
  <c r="K27" i="25"/>
  <c r="O27" i="25"/>
  <c r="E27" i="25"/>
  <c r="I27" i="25"/>
  <c r="M27" i="25"/>
  <c r="J27" i="25"/>
  <c r="L27" i="25"/>
  <c r="F27" i="25"/>
  <c r="N27" i="25"/>
  <c r="H27" i="25"/>
  <c r="F43" i="25"/>
  <c r="J43" i="25"/>
  <c r="N43" i="25"/>
  <c r="D43" i="25"/>
  <c r="H43" i="25"/>
  <c r="L43" i="25"/>
  <c r="E43" i="25"/>
  <c r="M43" i="25"/>
  <c r="G43" i="25"/>
  <c r="O43" i="25"/>
  <c r="I43" i="25"/>
  <c r="K43" i="25"/>
  <c r="P19" i="25"/>
  <c r="Q19" i="25" s="1"/>
  <c r="D19" i="45"/>
  <c r="J19" i="45" s="1"/>
  <c r="F18" i="8"/>
  <c r="H10" i="8"/>
  <c r="E39" i="7"/>
  <c r="F20" i="7" s="1"/>
  <c r="F22" i="8"/>
  <c r="C14" i="25"/>
  <c r="D14" i="25" s="1"/>
  <c r="O44" i="34"/>
  <c r="C39" i="7"/>
  <c r="D17" i="7" s="1"/>
  <c r="F11" i="8"/>
  <c r="B86" i="32"/>
  <c r="D88" i="32" s="1"/>
  <c r="M44" i="36"/>
  <c r="F14" i="8"/>
  <c r="F15" i="8"/>
  <c r="F13" i="8"/>
  <c r="F43" i="28"/>
  <c r="D12" i="32" s="1"/>
  <c r="Q26" i="36"/>
  <c r="Q28" i="36"/>
  <c r="Q30" i="36"/>
  <c r="Q32" i="36"/>
  <c r="F141" i="32"/>
  <c r="D33" i="32"/>
  <c r="D36" i="32" s="1"/>
  <c r="D38" i="32" s="1"/>
  <c r="D39" i="32" s="1"/>
  <c r="D40" i="32" s="1"/>
  <c r="D42" i="32" s="1"/>
  <c r="F44" i="32" s="1"/>
  <c r="D130" i="32"/>
  <c r="D140" i="32" s="1"/>
  <c r="J141" i="32"/>
  <c r="F19" i="8"/>
  <c r="F12" i="8"/>
  <c r="J22" i="8"/>
  <c r="J18" i="8"/>
  <c r="G39" i="7"/>
  <c r="H18" i="7" s="1"/>
  <c r="F16" i="8"/>
  <c r="F21" i="8"/>
  <c r="J43" i="8"/>
  <c r="G14" i="39"/>
  <c r="K15" i="39"/>
  <c r="O14" i="39"/>
  <c r="H14" i="39"/>
  <c r="L14" i="39"/>
  <c r="E14" i="39"/>
  <c r="I14" i="39"/>
  <c r="M14" i="39"/>
  <c r="J14" i="39"/>
  <c r="N14" i="39"/>
  <c r="F20" i="8"/>
  <c r="J17" i="8"/>
  <c r="J13" i="8"/>
  <c r="J16" i="41"/>
  <c r="H100" i="42" s="1"/>
  <c r="V16" i="41"/>
  <c r="T17" i="41" s="1"/>
  <c r="AH29" i="41"/>
  <c r="C110" i="42"/>
  <c r="H110" i="42"/>
  <c r="AL24" i="41"/>
  <c r="AM24" i="41" s="1"/>
  <c r="AN24" i="41" s="1"/>
  <c r="AL30" i="41"/>
  <c r="AM30" i="41" s="1"/>
  <c r="AN30" i="41" s="1"/>
  <c r="AH31" i="41"/>
  <c r="H11" i="41"/>
  <c r="AG20" i="41"/>
  <c r="AF21" i="41"/>
  <c r="AH27" i="41"/>
  <c r="AH30" i="41"/>
  <c r="D110" i="42"/>
  <c r="K110" i="42"/>
  <c r="F110" i="42"/>
  <c r="M110" i="42"/>
  <c r="J110" i="42"/>
  <c r="L110" i="42"/>
  <c r="B110" i="42"/>
  <c r="P16" i="41"/>
  <c r="C101" i="42" s="1"/>
  <c r="C124" i="42" s="1"/>
  <c r="AR16" i="41"/>
  <c r="AS16" i="41"/>
  <c r="AQ17" i="41" s="1"/>
  <c r="N11" i="41"/>
  <c r="J117" i="42"/>
  <c r="M117" i="42"/>
  <c r="C117" i="42"/>
  <c r="K117" i="42"/>
  <c r="L117" i="42"/>
  <c r="E117" i="42"/>
  <c r="O4" i="34"/>
  <c r="K4" i="25" s="1"/>
  <c r="K5" i="34"/>
  <c r="E13" i="25"/>
  <c r="F13" i="25" s="1"/>
  <c r="D126" i="42" s="1"/>
  <c r="E13" i="40"/>
  <c r="C140" i="42" s="1"/>
  <c r="O16" i="34"/>
  <c r="Z16" i="34" s="1"/>
  <c r="O18" i="34"/>
  <c r="Z18" i="34" s="1"/>
  <c r="S20" i="34"/>
  <c r="S18" i="34"/>
  <c r="O17" i="34"/>
  <c r="Z17" i="34" s="1"/>
  <c r="O15" i="34"/>
  <c r="Z15" i="34" s="1"/>
  <c r="Q27" i="36"/>
  <c r="Q31" i="36"/>
  <c r="Q23" i="35"/>
  <c r="Q31" i="35"/>
  <c r="Q29" i="35"/>
  <c r="K94" i="42"/>
  <c r="K95" i="42" s="1"/>
  <c r="M26" i="40" s="1"/>
  <c r="Q29" i="36"/>
  <c r="Q33" i="36"/>
  <c r="P39" i="34"/>
  <c r="I33" i="32"/>
  <c r="I32" i="32"/>
  <c r="I34" i="32"/>
  <c r="N34" i="32"/>
  <c r="N69" i="42"/>
  <c r="N70" i="42"/>
  <c r="D94" i="42"/>
  <c r="D95" i="42" s="1"/>
  <c r="F26" i="40" s="1"/>
  <c r="B94" i="42"/>
  <c r="B95" i="42" s="1"/>
  <c r="D26" i="40" s="1"/>
  <c r="N88" i="42"/>
  <c r="N3" i="42"/>
  <c r="F41" i="28"/>
  <c r="N80" i="42"/>
  <c r="N85" i="42"/>
  <c r="I94" i="42"/>
  <c r="I95" i="42" s="1"/>
  <c r="K26" i="40" s="1"/>
  <c r="N77" i="42"/>
  <c r="G94" i="42"/>
  <c r="G95" i="42" s="1"/>
  <c r="I26" i="40" s="1"/>
  <c r="N91" i="42"/>
  <c r="F94" i="42"/>
  <c r="F95" i="42" s="1"/>
  <c r="H26" i="40" s="1"/>
  <c r="N81" i="42"/>
  <c r="E94" i="42"/>
  <c r="E95" i="42" s="1"/>
  <c r="G26" i="40" s="1"/>
  <c r="L94" i="42"/>
  <c r="L95" i="42" s="1"/>
  <c r="N26" i="40" s="1"/>
  <c r="H94" i="42"/>
  <c r="H95" i="42" s="1"/>
  <c r="J26" i="40" s="1"/>
  <c r="N90" i="42"/>
  <c r="N72" i="42"/>
  <c r="N71" i="42"/>
  <c r="N75" i="42"/>
  <c r="N49" i="42"/>
  <c r="H61" i="42"/>
  <c r="H62" i="42" s="1"/>
  <c r="J26" i="39" s="1"/>
  <c r="Q36" i="35"/>
  <c r="N36" i="42"/>
  <c r="M17" i="35"/>
  <c r="X17" i="35" s="1"/>
  <c r="M15" i="35"/>
  <c r="X15" i="35" s="1"/>
  <c r="Q24" i="35"/>
  <c r="Q28" i="35"/>
  <c r="M36" i="35"/>
  <c r="X36" i="35" s="1"/>
  <c r="N42" i="42"/>
  <c r="J61" i="42"/>
  <c r="J62" i="42" s="1"/>
  <c r="L26" i="39" s="1"/>
  <c r="M61" i="42"/>
  <c r="M62" i="42" s="1"/>
  <c r="O26" i="39" s="1"/>
  <c r="N52" i="42"/>
  <c r="G61" i="42"/>
  <c r="G62" i="42" s="1"/>
  <c r="I26" i="39" s="1"/>
  <c r="N53" i="42"/>
  <c r="M18" i="35"/>
  <c r="X18" i="35" s="1"/>
  <c r="M21" i="35"/>
  <c r="X21" i="35" s="1"/>
  <c r="N57" i="42"/>
  <c r="N54" i="42"/>
  <c r="M30" i="35"/>
  <c r="X30" i="35" s="1"/>
  <c r="M24" i="35"/>
  <c r="X24" i="35" s="1"/>
  <c r="X35" i="35"/>
  <c r="M19" i="35"/>
  <c r="X19" i="35" s="1"/>
  <c r="N56" i="42"/>
  <c r="M28" i="35"/>
  <c r="X28" i="35" s="1"/>
  <c r="Q26" i="35"/>
  <c r="Q34" i="35"/>
  <c r="M34" i="35"/>
  <c r="X34" i="35" s="1"/>
  <c r="M31" i="35"/>
  <c r="X31" i="35" s="1"/>
  <c r="M27" i="35"/>
  <c r="X27" i="35" s="1"/>
  <c r="Q27" i="35"/>
  <c r="Q49" i="25"/>
  <c r="D17" i="45"/>
  <c r="E14" i="45" s="1"/>
  <c r="G13" i="28"/>
  <c r="I35" i="28"/>
  <c r="G35" i="28"/>
  <c r="H44" i="28"/>
  <c r="J45" i="28"/>
  <c r="I23" i="28"/>
  <c r="B133" i="42"/>
  <c r="B126" i="42"/>
  <c r="E13" i="39"/>
  <c r="J16" i="8"/>
  <c r="J11" i="8"/>
  <c r="J19" i="8"/>
  <c r="J14" i="8"/>
  <c r="J44" i="8"/>
  <c r="J20" i="8"/>
  <c r="AG6" i="36"/>
  <c r="J15" i="8"/>
  <c r="C14" i="40"/>
  <c r="H15" i="8"/>
  <c r="H20" i="8"/>
  <c r="H44" i="8"/>
  <c r="H16" i="8"/>
  <c r="H18" i="8"/>
  <c r="J37" i="8"/>
  <c r="J35" i="8"/>
  <c r="J42" i="8"/>
  <c r="J21" i="8"/>
  <c r="J12" i="8"/>
  <c r="H19" i="8"/>
  <c r="H21" i="8"/>
  <c r="G33" i="8"/>
  <c r="C24" i="39" s="1"/>
  <c r="C52" i="39" s="1"/>
  <c r="F57" i="28"/>
  <c r="C69" i="28" s="1"/>
  <c r="N82" i="42"/>
  <c r="N73" i="42"/>
  <c r="J94" i="42"/>
  <c r="J95" i="42" s="1"/>
  <c r="L26" i="40" s="1"/>
  <c r="N92" i="42"/>
  <c r="C94" i="42"/>
  <c r="C95" i="42" s="1"/>
  <c r="E26" i="40" s="1"/>
  <c r="N86" i="42"/>
  <c r="N79" i="42"/>
  <c r="I39" i="36"/>
  <c r="N83" i="42"/>
  <c r="Q23" i="36"/>
  <c r="Q25" i="36"/>
  <c r="Q34" i="36"/>
  <c r="N87" i="42"/>
  <c r="N84" i="42"/>
  <c r="Q24" i="36"/>
  <c r="N39" i="36"/>
  <c r="N74" i="42"/>
  <c r="N76" i="42"/>
  <c r="M94" i="42"/>
  <c r="M95" i="42" s="1"/>
  <c r="O26" i="40" s="1"/>
  <c r="N78" i="42"/>
  <c r="X21" i="36"/>
  <c r="M39" i="36"/>
  <c r="P39" i="36"/>
  <c r="J39" i="36"/>
  <c r="I61" i="42"/>
  <c r="I62" i="42" s="1"/>
  <c r="K26" i="39" s="1"/>
  <c r="E61" i="42"/>
  <c r="E62" i="42" s="1"/>
  <c r="G26" i="39" s="1"/>
  <c r="L61" i="42"/>
  <c r="N58" i="42"/>
  <c r="N38" i="42"/>
  <c r="C61" i="42"/>
  <c r="C62" i="42" s="1"/>
  <c r="E26" i="39" s="1"/>
  <c r="N48" i="42"/>
  <c r="N50" i="42"/>
  <c r="N37" i="42"/>
  <c r="I39" i="35"/>
  <c r="K61" i="42"/>
  <c r="K62" i="42" s="1"/>
  <c r="M26" i="39" s="1"/>
  <c r="N47" i="42"/>
  <c r="N45" i="42"/>
  <c r="N55" i="42"/>
  <c r="N51" i="42"/>
  <c r="N43" i="42"/>
  <c r="N39" i="35"/>
  <c r="Q33" i="35"/>
  <c r="N41" i="42"/>
  <c r="N44" i="42"/>
  <c r="D61" i="42"/>
  <c r="D62" i="42" s="1"/>
  <c r="F26" i="39" s="1"/>
  <c r="N39" i="42"/>
  <c r="N59" i="42"/>
  <c r="N46" i="42"/>
  <c r="F61" i="42"/>
  <c r="F62" i="42" s="1"/>
  <c r="H26" i="39" s="1"/>
  <c r="J25" i="35"/>
  <c r="M25" i="35" s="1"/>
  <c r="X25" i="35" s="1"/>
  <c r="Q25" i="35"/>
  <c r="Q30" i="35"/>
  <c r="Q32" i="35"/>
  <c r="L62" i="42"/>
  <c r="N26" i="39" s="1"/>
  <c r="M22" i="35"/>
  <c r="P39" i="35"/>
  <c r="N40" i="42"/>
  <c r="B61" i="42"/>
  <c r="M23" i="42"/>
  <c r="N23" i="42" s="1"/>
  <c r="N20" i="42"/>
  <c r="S23" i="34"/>
  <c r="S32" i="34"/>
  <c r="B9" i="4"/>
  <c r="L28" i="42"/>
  <c r="L29" i="42" s="1"/>
  <c r="N26" i="25" s="1"/>
  <c r="J28" i="42"/>
  <c r="J29" i="42" s="1"/>
  <c r="L26" i="25" s="1"/>
  <c r="N5" i="42"/>
  <c r="N19" i="42"/>
  <c r="S31" i="34"/>
  <c r="S25" i="34"/>
  <c r="N7" i="42"/>
  <c r="N17" i="42"/>
  <c r="N21" i="42"/>
  <c r="S34" i="34"/>
  <c r="S30" i="34"/>
  <c r="S28" i="34"/>
  <c r="S22" i="34"/>
  <c r="N24" i="42"/>
  <c r="D28" i="42"/>
  <c r="D29" i="42" s="1"/>
  <c r="F26" i="25" s="1"/>
  <c r="H28" i="42"/>
  <c r="H29" i="42" s="1"/>
  <c r="J26" i="25" s="1"/>
  <c r="N12" i="42"/>
  <c r="K39" i="34"/>
  <c r="G28" i="42"/>
  <c r="G29" i="42" s="1"/>
  <c r="I26" i="25" s="1"/>
  <c r="N10" i="42"/>
  <c r="N15" i="42"/>
  <c r="N9" i="42"/>
  <c r="N22" i="42"/>
  <c r="N14" i="42"/>
  <c r="F28" i="42"/>
  <c r="F29" i="42" s="1"/>
  <c r="H26" i="25" s="1"/>
  <c r="S29" i="34"/>
  <c r="S27" i="34"/>
  <c r="E28" i="42"/>
  <c r="E29" i="42" s="1"/>
  <c r="G26" i="25" s="1"/>
  <c r="N11" i="42"/>
  <c r="N18" i="42"/>
  <c r="N16" i="42"/>
  <c r="N8" i="42"/>
  <c r="N25" i="42"/>
  <c r="N6" i="42"/>
  <c r="K28" i="42"/>
  <c r="K29" i="42" s="1"/>
  <c r="M26" i="25" s="1"/>
  <c r="N4" i="42"/>
  <c r="I28" i="42"/>
  <c r="I29" i="42" s="1"/>
  <c r="K26" i="25" s="1"/>
  <c r="N13" i="42"/>
  <c r="N26" i="42"/>
  <c r="R39" i="34"/>
  <c r="O43" i="34" s="1"/>
  <c r="S33" i="34"/>
  <c r="S26" i="34"/>
  <c r="S24" i="34"/>
  <c r="O22" i="34"/>
  <c r="Z22" i="34" s="1"/>
  <c r="L39" i="34"/>
  <c r="B28" i="42"/>
  <c r="C28" i="42"/>
  <c r="C15" i="39"/>
  <c r="C18" i="39" s="1"/>
  <c r="H14" i="8"/>
  <c r="H22" i="8"/>
  <c r="H37" i="8"/>
  <c r="H43" i="8"/>
  <c r="H12" i="8"/>
  <c r="H42" i="8"/>
  <c r="H11" i="8"/>
  <c r="H13" i="8"/>
  <c r="H17" i="8"/>
  <c r="H35" i="8"/>
  <c r="E33" i="8"/>
  <c r="E34" i="8" s="1"/>
  <c r="F34" i="8" s="1"/>
  <c r="I33" i="8"/>
  <c r="J33" i="8" s="1"/>
  <c r="J59" i="25"/>
  <c r="M59" i="25"/>
  <c r="E59" i="25"/>
  <c r="G59" i="25"/>
  <c r="I59" i="25"/>
  <c r="D31" i="24"/>
  <c r="Q48" i="25"/>
  <c r="C48" i="39"/>
  <c r="D48" i="39" s="1"/>
  <c r="I61" i="45" l="1"/>
  <c r="I63" i="45" s="1"/>
  <c r="E16" i="7"/>
  <c r="G42" i="8" s="1"/>
  <c r="M61" i="45"/>
  <c r="M63" i="45" s="1"/>
  <c r="M64" i="45" s="1"/>
  <c r="M65" i="45" s="1"/>
  <c r="M67" i="45" s="1"/>
  <c r="G16" i="7"/>
  <c r="I42" i="8" s="1"/>
  <c r="H45" i="28"/>
  <c r="G44" i="8" s="1"/>
  <c r="E65" i="45"/>
  <c r="E67" i="45" s="1"/>
  <c r="N36" i="32"/>
  <c r="N38" i="32" s="1"/>
  <c r="N103" i="42"/>
  <c r="F38" i="28"/>
  <c r="AB27" i="41"/>
  <c r="C100" i="42"/>
  <c r="C14" i="24"/>
  <c r="D14" i="24" s="1"/>
  <c r="H33" i="8"/>
  <c r="L24" i="39" s="1"/>
  <c r="B100" i="42"/>
  <c r="B123" i="42" s="1"/>
  <c r="E100" i="42"/>
  <c r="E123" i="42" s="1"/>
  <c r="I100" i="42"/>
  <c r="I123" i="42" s="1"/>
  <c r="E59" i="39"/>
  <c r="K102" i="42"/>
  <c r="K125" i="42" s="1"/>
  <c r="D100" i="42"/>
  <c r="D123" i="42" s="1"/>
  <c r="J100" i="42"/>
  <c r="J123" i="42" s="1"/>
  <c r="L100" i="42"/>
  <c r="G100" i="42"/>
  <c r="G123" i="42" s="1"/>
  <c r="M59" i="39"/>
  <c r="F100" i="42"/>
  <c r="F123" i="42" s="1"/>
  <c r="G59" i="39"/>
  <c r="D59" i="39"/>
  <c r="H59" i="39"/>
  <c r="F59" i="39"/>
  <c r="O59" i="39"/>
  <c r="C59" i="40" s="1"/>
  <c r="G59" i="40" s="1"/>
  <c r="I59" i="39"/>
  <c r="J59" i="39"/>
  <c r="N59" i="39"/>
  <c r="K59" i="39"/>
  <c r="D32" i="4"/>
  <c r="D34" i="4" s="1"/>
  <c r="F11" i="7"/>
  <c r="F24" i="7"/>
  <c r="F23" i="7"/>
  <c r="F13" i="40"/>
  <c r="D140" i="42" s="1"/>
  <c r="E7" i="8"/>
  <c r="D9" i="45" s="1"/>
  <c r="F9" i="28"/>
  <c r="AB29" i="41"/>
  <c r="Z19" i="41"/>
  <c r="AA19" i="41" s="1"/>
  <c r="AC19" i="41" s="1"/>
  <c r="B16" i="41"/>
  <c r="N110" i="42"/>
  <c r="AH36" i="41"/>
  <c r="AN37" i="41"/>
  <c r="D102" i="42"/>
  <c r="D125" i="42" s="1"/>
  <c r="K101" i="42"/>
  <c r="K124" i="42" s="1"/>
  <c r="C7" i="7"/>
  <c r="K4" i="35"/>
  <c r="I4" i="39" s="1"/>
  <c r="P27" i="25"/>
  <c r="Q27" i="25" s="1"/>
  <c r="F15" i="7"/>
  <c r="P28" i="39"/>
  <c r="Q28" i="39" s="1"/>
  <c r="P37" i="40"/>
  <c r="Q37" i="40" s="1"/>
  <c r="H14" i="25"/>
  <c r="H25" i="25" s="1"/>
  <c r="L14" i="25"/>
  <c r="L25" i="25" s="1"/>
  <c r="E14" i="25"/>
  <c r="E25" i="25" s="1"/>
  <c r="I14" i="25"/>
  <c r="I25" i="25" s="1"/>
  <c r="M14" i="25"/>
  <c r="M25" i="25" s="1"/>
  <c r="F14" i="25"/>
  <c r="F25" i="25" s="1"/>
  <c r="J14" i="25"/>
  <c r="J25" i="25" s="1"/>
  <c r="N14" i="25"/>
  <c r="N25" i="25" s="1"/>
  <c r="G14" i="25"/>
  <c r="G25" i="25" s="1"/>
  <c r="K14" i="25"/>
  <c r="K25" i="25" s="1"/>
  <c r="O14" i="25"/>
  <c r="O25" i="25" s="1"/>
  <c r="I64" i="45"/>
  <c r="I65" i="45" s="1"/>
  <c r="I67" i="45" s="1"/>
  <c r="J23" i="45"/>
  <c r="D47" i="45" s="1"/>
  <c r="P42" i="40"/>
  <c r="Q42" i="40" s="1"/>
  <c r="P27" i="40"/>
  <c r="Q27" i="40" s="1"/>
  <c r="P36" i="40"/>
  <c r="Q36" i="40" s="1"/>
  <c r="P38" i="40"/>
  <c r="Q38" i="40" s="1"/>
  <c r="P43" i="40"/>
  <c r="Q43" i="40" s="1"/>
  <c r="P39" i="40"/>
  <c r="Q39" i="40" s="1"/>
  <c r="P40" i="40"/>
  <c r="Q40" i="40" s="1"/>
  <c r="P35" i="40"/>
  <c r="Q35" i="40" s="1"/>
  <c r="P28" i="40"/>
  <c r="Q28" i="40" s="1"/>
  <c r="P30" i="40"/>
  <c r="Q30" i="40" s="1"/>
  <c r="P32" i="40"/>
  <c r="Q32" i="40" s="1"/>
  <c r="P34" i="40"/>
  <c r="Q34" i="40" s="1"/>
  <c r="P29" i="40"/>
  <c r="Q29" i="40" s="1"/>
  <c r="P31" i="40"/>
  <c r="Q31" i="40" s="1"/>
  <c r="P33" i="40"/>
  <c r="Q33" i="40" s="1"/>
  <c r="P40" i="39"/>
  <c r="Q40" i="39" s="1"/>
  <c r="P42" i="39"/>
  <c r="Q42" i="39" s="1"/>
  <c r="P43" i="39"/>
  <c r="Q43" i="39" s="1"/>
  <c r="P39" i="39"/>
  <c r="Q39" i="39" s="1"/>
  <c r="P33" i="39"/>
  <c r="Q33" i="39" s="1"/>
  <c r="P37" i="39"/>
  <c r="Q37" i="39" s="1"/>
  <c r="P29" i="39"/>
  <c r="Q29" i="39" s="1"/>
  <c r="P34" i="39"/>
  <c r="Q34" i="39" s="1"/>
  <c r="P30" i="39"/>
  <c r="Q30" i="39" s="1"/>
  <c r="P35" i="39"/>
  <c r="Q35" i="39" s="1"/>
  <c r="P31" i="39"/>
  <c r="Q31" i="39" s="1"/>
  <c r="P32" i="39"/>
  <c r="Q32" i="39" s="1"/>
  <c r="P36" i="39"/>
  <c r="Q36" i="39" s="1"/>
  <c r="P38" i="39"/>
  <c r="Q38" i="39" s="1"/>
  <c r="P43" i="25"/>
  <c r="Q43" i="25" s="1"/>
  <c r="P40" i="25"/>
  <c r="Q40" i="25" s="1"/>
  <c r="P36" i="25"/>
  <c r="Q36" i="25" s="1"/>
  <c r="P42" i="25"/>
  <c r="Q42" i="25" s="1"/>
  <c r="P37" i="25"/>
  <c r="Q37" i="25" s="1"/>
  <c r="C15" i="25"/>
  <c r="C18" i="25" s="1"/>
  <c r="P29" i="25"/>
  <c r="Q29" i="25" s="1"/>
  <c r="P35" i="25"/>
  <c r="Q35" i="25" s="1"/>
  <c r="P28" i="25"/>
  <c r="Q28" i="25" s="1"/>
  <c r="P34" i="25"/>
  <c r="Q34" i="25" s="1"/>
  <c r="P31" i="25"/>
  <c r="Q31" i="25" s="1"/>
  <c r="P33" i="25"/>
  <c r="Q33" i="25" s="1"/>
  <c r="P39" i="25"/>
  <c r="Q39" i="25" s="1"/>
  <c r="P38" i="25"/>
  <c r="Q38" i="25" s="1"/>
  <c r="P30" i="25"/>
  <c r="Q30" i="25" s="1"/>
  <c r="P32" i="25"/>
  <c r="Q32" i="25" s="1"/>
  <c r="D29" i="7"/>
  <c r="E17" i="45"/>
  <c r="F33" i="8"/>
  <c r="F13" i="7"/>
  <c r="F39" i="7"/>
  <c r="F12" i="7"/>
  <c r="F18" i="7"/>
  <c r="E13" i="45"/>
  <c r="D19" i="7"/>
  <c r="F14" i="7"/>
  <c r="F19" i="7"/>
  <c r="F16" i="7"/>
  <c r="F26" i="7"/>
  <c r="F10" i="7"/>
  <c r="F29" i="7"/>
  <c r="F27" i="7"/>
  <c r="F22" i="7"/>
  <c r="F21" i="7"/>
  <c r="F17" i="7"/>
  <c r="O46" i="34"/>
  <c r="E32" i="45"/>
  <c r="E15" i="45"/>
  <c r="D23" i="7"/>
  <c r="H22" i="7"/>
  <c r="D11" i="7"/>
  <c r="D14" i="7"/>
  <c r="D13" i="7"/>
  <c r="D15" i="7"/>
  <c r="D24" i="7"/>
  <c r="H26" i="7"/>
  <c r="D27" i="7"/>
  <c r="D22" i="7"/>
  <c r="E18" i="45"/>
  <c r="H17" i="7"/>
  <c r="D39" i="7"/>
  <c r="D20" i="7"/>
  <c r="D10" i="7"/>
  <c r="D28" i="7"/>
  <c r="D12" i="7"/>
  <c r="D18" i="7"/>
  <c r="D16" i="7"/>
  <c r="D26" i="7"/>
  <c r="D21" i="7"/>
  <c r="E16" i="45"/>
  <c r="H27" i="7"/>
  <c r="H21" i="7"/>
  <c r="H12" i="7"/>
  <c r="H15" i="7"/>
  <c r="A31" i="45"/>
  <c r="F39" i="28"/>
  <c r="P26" i="40"/>
  <c r="M100" i="42"/>
  <c r="M123" i="42" s="1"/>
  <c r="H17" i="41"/>
  <c r="J17" i="41" s="1"/>
  <c r="H18" i="41" s="1"/>
  <c r="K100" i="42"/>
  <c r="K123" i="42" s="1"/>
  <c r="G34" i="8"/>
  <c r="H34" i="8" s="1"/>
  <c r="M25" i="39"/>
  <c r="L25" i="39"/>
  <c r="G25" i="39"/>
  <c r="H14" i="7"/>
  <c r="H23" i="7"/>
  <c r="H13" i="7"/>
  <c r="L15" i="39"/>
  <c r="H19" i="7"/>
  <c r="H39" i="7"/>
  <c r="H29" i="7"/>
  <c r="N25" i="39"/>
  <c r="I25" i="39"/>
  <c r="H25" i="39"/>
  <c r="J25" i="39"/>
  <c r="E25" i="39"/>
  <c r="O25" i="39"/>
  <c r="H24" i="7"/>
  <c r="H11" i="7"/>
  <c r="H10" i="7"/>
  <c r="H14" i="40"/>
  <c r="L14" i="40"/>
  <c r="L15" i="40" s="1"/>
  <c r="D14" i="40"/>
  <c r="E14" i="40"/>
  <c r="E15" i="40" s="1"/>
  <c r="I14" i="40"/>
  <c r="I15" i="40" s="1"/>
  <c r="M14" i="40"/>
  <c r="M15" i="40" s="1"/>
  <c r="F14" i="40"/>
  <c r="J14" i="40"/>
  <c r="J15" i="40" s="1"/>
  <c r="N14" i="40"/>
  <c r="G14" i="40"/>
  <c r="K14" i="40"/>
  <c r="K15" i="40" s="1"/>
  <c r="O14" i="40"/>
  <c r="O15" i="40" s="1"/>
  <c r="H20" i="7"/>
  <c r="F25" i="39"/>
  <c r="D25" i="39"/>
  <c r="K25" i="39"/>
  <c r="F28" i="4"/>
  <c r="E32" i="4"/>
  <c r="V17" i="41"/>
  <c r="T18" i="41" s="1"/>
  <c r="M102" i="42"/>
  <c r="M125" i="42" s="1"/>
  <c r="J102" i="42"/>
  <c r="J125" i="42" s="1"/>
  <c r="E101" i="42"/>
  <c r="E124" i="42" s="1"/>
  <c r="C102" i="42"/>
  <c r="C125" i="42" s="1"/>
  <c r="L102" i="42"/>
  <c r="L125" i="42" s="1"/>
  <c r="D101" i="42"/>
  <c r="D124" i="42" s="1"/>
  <c r="B101" i="42"/>
  <c r="B124" i="42" s="1"/>
  <c r="N17" i="41"/>
  <c r="P17" i="41" s="1"/>
  <c r="G102" i="42"/>
  <c r="G125" i="42" s="1"/>
  <c r="F102" i="42"/>
  <c r="F125" i="42" s="1"/>
  <c r="H102" i="42"/>
  <c r="H125" i="42" s="1"/>
  <c r="B102" i="42"/>
  <c r="B125" i="42" s="1"/>
  <c r="E102" i="42"/>
  <c r="E125" i="42" s="1"/>
  <c r="I102" i="42"/>
  <c r="I125" i="42" s="1"/>
  <c r="AM37" i="41"/>
  <c r="AR17" i="41"/>
  <c r="AS17" i="41"/>
  <c r="AQ18" i="41" s="1"/>
  <c r="N117" i="42"/>
  <c r="L123" i="42"/>
  <c r="AF22" i="41"/>
  <c r="AG21" i="41"/>
  <c r="AI21" i="41" s="1"/>
  <c r="J101" i="42"/>
  <c r="AI20" i="41"/>
  <c r="H123" i="42"/>
  <c r="I101" i="42"/>
  <c r="I124" i="42" s="1"/>
  <c r="G101" i="42"/>
  <c r="L101" i="42"/>
  <c r="L124" i="42" s="1"/>
  <c r="H101" i="42"/>
  <c r="H124" i="42" s="1"/>
  <c r="F101" i="42"/>
  <c r="M101" i="42"/>
  <c r="M124" i="42" s="1"/>
  <c r="D16" i="41"/>
  <c r="C126" i="42"/>
  <c r="G13" i="25"/>
  <c r="G13" i="40"/>
  <c r="G93" i="42"/>
  <c r="M28" i="42"/>
  <c r="M29" i="42" s="1"/>
  <c r="O26" i="25" s="1"/>
  <c r="I36" i="32"/>
  <c r="I38" i="32" s="1"/>
  <c r="I39" i="32" s="1"/>
  <c r="I40" i="32" s="1"/>
  <c r="I42" i="32" s="1"/>
  <c r="K44" i="32" s="1"/>
  <c r="N39" i="32"/>
  <c r="N40" i="32"/>
  <c r="N42" i="32" s="1"/>
  <c r="P44" i="32" s="1"/>
  <c r="L93" i="42"/>
  <c r="N94" i="42"/>
  <c r="F10" i="4"/>
  <c r="D23" i="45"/>
  <c r="D24" i="45" s="1"/>
  <c r="E24" i="45" s="1"/>
  <c r="C50" i="39"/>
  <c r="D50" i="39" s="1"/>
  <c r="E50" i="39" s="1"/>
  <c r="F50" i="39" s="1"/>
  <c r="G50" i="39" s="1"/>
  <c r="H50" i="39" s="1"/>
  <c r="I50" i="39" s="1"/>
  <c r="J50" i="39" s="1"/>
  <c r="K50" i="39" s="1"/>
  <c r="L50" i="39" s="1"/>
  <c r="M50" i="39" s="1"/>
  <c r="N50" i="39" s="1"/>
  <c r="O50" i="39" s="1"/>
  <c r="F44" i="28"/>
  <c r="F45" i="28" s="1"/>
  <c r="C50" i="25" s="1"/>
  <c r="C38" i="28"/>
  <c r="I44" i="8"/>
  <c r="C50" i="40"/>
  <c r="C133" i="42"/>
  <c r="F13" i="39"/>
  <c r="C15" i="40"/>
  <c r="C18" i="40" s="1"/>
  <c r="F93" i="42"/>
  <c r="I93" i="42"/>
  <c r="K93" i="42"/>
  <c r="M42" i="36"/>
  <c r="I35" i="8" s="1"/>
  <c r="B93" i="42"/>
  <c r="N93" i="42" s="1"/>
  <c r="N95" i="42"/>
  <c r="J93" i="42"/>
  <c r="E93" i="42"/>
  <c r="M93" i="42"/>
  <c r="C93" i="42"/>
  <c r="AG5" i="36"/>
  <c r="AG8" i="36" s="1"/>
  <c r="M43" i="36"/>
  <c r="M46" i="36" s="1"/>
  <c r="D93" i="42"/>
  <c r="H93" i="42"/>
  <c r="J39" i="35"/>
  <c r="N61" i="42"/>
  <c r="B62" i="42"/>
  <c r="D26" i="39" s="1"/>
  <c r="X22" i="35"/>
  <c r="M39" i="35"/>
  <c r="O39" i="34"/>
  <c r="C27" i="42" s="1"/>
  <c r="C29" i="42"/>
  <c r="E26" i="25" s="1"/>
  <c r="B29" i="42"/>
  <c r="D26" i="25" s="1"/>
  <c r="P14" i="39"/>
  <c r="Q14" i="39" s="1"/>
  <c r="C24" i="25"/>
  <c r="C52" i="25" s="1"/>
  <c r="I34" i="8"/>
  <c r="J34" i="8" s="1"/>
  <c r="C24" i="40"/>
  <c r="C52" i="40" s="1"/>
  <c r="G15" i="39"/>
  <c r="M15" i="39"/>
  <c r="N15" i="39"/>
  <c r="E15" i="39"/>
  <c r="F15" i="39"/>
  <c r="D15" i="39"/>
  <c r="D18" i="39" s="1"/>
  <c r="O15" i="39"/>
  <c r="I15" i="39"/>
  <c r="H15" i="39"/>
  <c r="J15" i="39"/>
  <c r="P27" i="39"/>
  <c r="Q27" i="39" s="1"/>
  <c r="D59" i="40"/>
  <c r="N59" i="40"/>
  <c r="J59" i="40"/>
  <c r="F59" i="40"/>
  <c r="I59" i="40"/>
  <c r="E59" i="40"/>
  <c r="L59" i="40"/>
  <c r="K59" i="40"/>
  <c r="O59" i="40"/>
  <c r="E68" i="45" l="1"/>
  <c r="F75" i="45" s="1"/>
  <c r="C104" i="42"/>
  <c r="E51" i="25" s="1"/>
  <c r="H16" i="7"/>
  <c r="E24" i="39"/>
  <c r="G24" i="39"/>
  <c r="H24" i="39"/>
  <c r="C123" i="42"/>
  <c r="C38" i="24"/>
  <c r="D25" i="24" s="1"/>
  <c r="K24" i="39"/>
  <c r="N24" i="39"/>
  <c r="M24" i="39"/>
  <c r="D24" i="39"/>
  <c r="O24" i="39"/>
  <c r="J24" i="39"/>
  <c r="I24" i="39"/>
  <c r="F24" i="39"/>
  <c r="D22" i="24"/>
  <c r="D23" i="24"/>
  <c r="D20" i="24"/>
  <c r="D21" i="24"/>
  <c r="D19" i="24"/>
  <c r="D18" i="24"/>
  <c r="D26" i="24"/>
  <c r="M59" i="40"/>
  <c r="H59" i="40"/>
  <c r="M4" i="35"/>
  <c r="G7" i="8" s="1"/>
  <c r="Z20" i="41"/>
  <c r="AA20" i="41" s="1"/>
  <c r="AC20" i="41" s="1"/>
  <c r="K104" i="42"/>
  <c r="M51" i="25" s="1"/>
  <c r="D127" i="42"/>
  <c r="F41" i="25" s="1"/>
  <c r="N125" i="42"/>
  <c r="U16" i="41" s="1"/>
  <c r="W16" i="41" s="1"/>
  <c r="N102" i="42"/>
  <c r="D25" i="25"/>
  <c r="D24" i="25"/>
  <c r="I15" i="25"/>
  <c r="I24" i="25"/>
  <c r="H15" i="25"/>
  <c r="H24" i="25"/>
  <c r="E15" i="25"/>
  <c r="E24" i="25"/>
  <c r="O15" i="25"/>
  <c r="E19" i="39" s="1"/>
  <c r="O24" i="25"/>
  <c r="J15" i="25"/>
  <c r="J24" i="25"/>
  <c r="N15" i="25"/>
  <c r="N24" i="25"/>
  <c r="D15" i="25"/>
  <c r="E18" i="25" s="1"/>
  <c r="E21" i="25" s="1"/>
  <c r="K15" i="25"/>
  <c r="K24" i="25"/>
  <c r="F15" i="25"/>
  <c r="F24" i="25"/>
  <c r="M15" i="25"/>
  <c r="M24" i="25"/>
  <c r="L15" i="25"/>
  <c r="L24" i="25"/>
  <c r="G15" i="25"/>
  <c r="G24" i="25"/>
  <c r="N100" i="42"/>
  <c r="E23" i="45"/>
  <c r="P14" i="25"/>
  <c r="Q14" i="25" s="1"/>
  <c r="M18" i="39"/>
  <c r="M21" i="39" s="1"/>
  <c r="L18" i="39"/>
  <c r="L21" i="39" s="1"/>
  <c r="B17" i="41"/>
  <c r="F47" i="32"/>
  <c r="F51" i="32" s="1"/>
  <c r="F57" i="32" s="1"/>
  <c r="F58" i="32" s="1"/>
  <c r="N25" i="40"/>
  <c r="N24" i="40"/>
  <c r="I25" i="40"/>
  <c r="I24" i="40"/>
  <c r="H25" i="40"/>
  <c r="H24" i="40"/>
  <c r="O25" i="40"/>
  <c r="O24" i="40"/>
  <c r="J25" i="40"/>
  <c r="J24" i="40"/>
  <c r="E25" i="40"/>
  <c r="E24" i="40"/>
  <c r="K25" i="40"/>
  <c r="K24" i="40"/>
  <c r="F25" i="40"/>
  <c r="F24" i="40"/>
  <c r="D25" i="40"/>
  <c r="D24" i="40"/>
  <c r="G25" i="40"/>
  <c r="G24" i="40"/>
  <c r="M25" i="40"/>
  <c r="M24" i="40"/>
  <c r="L25" i="40"/>
  <c r="L24" i="40"/>
  <c r="F32" i="4"/>
  <c r="E34" i="4"/>
  <c r="AT17" i="41"/>
  <c r="C127" i="42"/>
  <c r="E41" i="25" s="1"/>
  <c r="I104" i="42"/>
  <c r="K51" i="25" s="1"/>
  <c r="V18" i="41"/>
  <c r="T19" i="41" s="1"/>
  <c r="E104" i="42"/>
  <c r="G51" i="25" s="1"/>
  <c r="D104" i="42"/>
  <c r="F51" i="25" s="1"/>
  <c r="N18" i="41"/>
  <c r="B104" i="42"/>
  <c r="D51" i="25" s="1"/>
  <c r="K109" i="42"/>
  <c r="K132" i="42" s="1"/>
  <c r="I109" i="42"/>
  <c r="I132" i="42" s="1"/>
  <c r="L109" i="42"/>
  <c r="L132" i="42" s="1"/>
  <c r="H109" i="42"/>
  <c r="H132" i="42" s="1"/>
  <c r="F109" i="42"/>
  <c r="F132" i="42" s="1"/>
  <c r="C109" i="42"/>
  <c r="C132" i="42" s="1"/>
  <c r="B109" i="42"/>
  <c r="G109" i="42"/>
  <c r="G132" i="42" s="1"/>
  <c r="J109" i="42"/>
  <c r="J132" i="42" s="1"/>
  <c r="D109" i="42"/>
  <c r="D132" i="42" s="1"/>
  <c r="E109" i="42"/>
  <c r="E132" i="42" s="1"/>
  <c r="M109" i="42"/>
  <c r="M132" i="42" s="1"/>
  <c r="J18" i="41"/>
  <c r="E43" i="8"/>
  <c r="G124" i="42"/>
  <c r="G104" i="42"/>
  <c r="I51" i="25" s="1"/>
  <c r="L107" i="42"/>
  <c r="K107" i="42"/>
  <c r="F107" i="42"/>
  <c r="C107" i="42"/>
  <c r="I107" i="42"/>
  <c r="H107" i="42"/>
  <c r="G107" i="42"/>
  <c r="D107" i="42"/>
  <c r="M107" i="42"/>
  <c r="E107" i="42"/>
  <c r="D17" i="41"/>
  <c r="G43" i="8" s="1"/>
  <c r="C51" i="39" s="1"/>
  <c r="B107" i="42"/>
  <c r="J107" i="42"/>
  <c r="N123" i="42"/>
  <c r="I16" i="41" s="1"/>
  <c r="B127" i="42"/>
  <c r="D41" i="25" s="1"/>
  <c r="F124" i="42"/>
  <c r="F104" i="42"/>
  <c r="M108" i="42"/>
  <c r="M131" i="42" s="1"/>
  <c r="K108" i="42"/>
  <c r="K131" i="42" s="1"/>
  <c r="H108" i="42"/>
  <c r="H131" i="42" s="1"/>
  <c r="I108" i="42"/>
  <c r="I131" i="42" s="1"/>
  <c r="D108" i="42"/>
  <c r="D131" i="42" s="1"/>
  <c r="B108" i="42"/>
  <c r="C108" i="42"/>
  <c r="C131" i="42" s="1"/>
  <c r="F108" i="42"/>
  <c r="F131" i="42" s="1"/>
  <c r="J108" i="42"/>
  <c r="J131" i="42" s="1"/>
  <c r="G108" i="42"/>
  <c r="G131" i="42" s="1"/>
  <c r="E108" i="42"/>
  <c r="E131" i="42" s="1"/>
  <c r="L108" i="42"/>
  <c r="L131" i="42" s="1"/>
  <c r="M104" i="42"/>
  <c r="O51" i="25" s="1"/>
  <c r="J124" i="42"/>
  <c r="J104" i="42"/>
  <c r="L51" i="25" s="1"/>
  <c r="AG22" i="41"/>
  <c r="AF23" i="41"/>
  <c r="H104" i="42"/>
  <c r="J51" i="25" s="1"/>
  <c r="L104" i="42"/>
  <c r="N51" i="25" s="1"/>
  <c r="N101" i="42"/>
  <c r="AS18" i="41"/>
  <c r="AR18" i="41"/>
  <c r="E126" i="42"/>
  <c r="E127" i="42" s="1"/>
  <c r="G41" i="25" s="1"/>
  <c r="H13" i="25"/>
  <c r="I13" i="25" s="1"/>
  <c r="P50" i="39"/>
  <c r="Q50" i="39" s="1"/>
  <c r="D50" i="25"/>
  <c r="J50" i="25"/>
  <c r="E50" i="40"/>
  <c r="I50" i="40"/>
  <c r="M50" i="40"/>
  <c r="F50" i="40"/>
  <c r="J50" i="40"/>
  <c r="N50" i="40"/>
  <c r="L50" i="40"/>
  <c r="D50" i="40"/>
  <c r="G50" i="40"/>
  <c r="K50" i="40"/>
  <c r="O50" i="40"/>
  <c r="H50" i="40"/>
  <c r="H13" i="40"/>
  <c r="E140" i="42"/>
  <c r="N28" i="42"/>
  <c r="E44" i="8"/>
  <c r="G13" i="39"/>
  <c r="D133" i="42"/>
  <c r="L18" i="40"/>
  <c r="L21" i="40" s="1"/>
  <c r="G18" i="39"/>
  <c r="G21" i="39" s="1"/>
  <c r="N15" i="40"/>
  <c r="N18" i="40" s="1"/>
  <c r="N21" i="40" s="1"/>
  <c r="F15" i="40"/>
  <c r="K18" i="39"/>
  <c r="K21" i="39" s="1"/>
  <c r="N18" i="39"/>
  <c r="N21" i="39" s="1"/>
  <c r="G15" i="40"/>
  <c r="H15" i="40"/>
  <c r="J18" i="40" s="1"/>
  <c r="J21" i="40" s="1"/>
  <c r="P14" i="40"/>
  <c r="Q14" i="40" s="1"/>
  <c r="D15" i="40"/>
  <c r="E18" i="40" s="1"/>
  <c r="C26" i="40"/>
  <c r="Q26" i="40" s="1"/>
  <c r="H14" i="32"/>
  <c r="I36" i="8"/>
  <c r="J36" i="8" s="1"/>
  <c r="P26" i="39"/>
  <c r="N62" i="42"/>
  <c r="M42" i="35"/>
  <c r="G35" i="8" s="1"/>
  <c r="H60" i="42"/>
  <c r="M60" i="42"/>
  <c r="L60" i="42"/>
  <c r="K60" i="42"/>
  <c r="E60" i="42"/>
  <c r="C60" i="42"/>
  <c r="I60" i="42"/>
  <c r="F60" i="42"/>
  <c r="J60" i="42"/>
  <c r="D60" i="42"/>
  <c r="G60" i="42"/>
  <c r="B60" i="42"/>
  <c r="N60" i="42" s="1"/>
  <c r="N29" i="42"/>
  <c r="O42" i="34"/>
  <c r="E35" i="8" s="1"/>
  <c r="F35" i="8" s="1"/>
  <c r="J27" i="42"/>
  <c r="G27" i="42"/>
  <c r="E27" i="42"/>
  <c r="H27" i="42"/>
  <c r="I27" i="42"/>
  <c r="L27" i="42"/>
  <c r="D27" i="42"/>
  <c r="M27" i="42"/>
  <c r="F27" i="42"/>
  <c r="K27" i="42"/>
  <c r="B27" i="42"/>
  <c r="N27" i="42" s="1"/>
  <c r="H18" i="39"/>
  <c r="H21" i="39" s="1"/>
  <c r="E18" i="39"/>
  <c r="D19" i="40"/>
  <c r="E19" i="40"/>
  <c r="O18" i="39"/>
  <c r="O21" i="39" s="1"/>
  <c r="I18" i="39"/>
  <c r="I21" i="39" s="1"/>
  <c r="P25" i="39"/>
  <c r="Q25" i="39" s="1"/>
  <c r="C19" i="40"/>
  <c r="C21" i="40" s="1"/>
  <c r="J18" i="39"/>
  <c r="J21" i="39" s="1"/>
  <c r="M18" i="40"/>
  <c r="M21" i="40" s="1"/>
  <c r="K18" i="40"/>
  <c r="K21" i="40" s="1"/>
  <c r="P15" i="39"/>
  <c r="F18" i="39"/>
  <c r="F21" i="39" s="1"/>
  <c r="P48" i="39"/>
  <c r="Z21" i="41" l="1"/>
  <c r="D31" i="45"/>
  <c r="F44" i="8"/>
  <c r="H9" i="28"/>
  <c r="K4" i="36"/>
  <c r="M4" i="36" s="1"/>
  <c r="K4" i="40" s="1"/>
  <c r="D38" i="24"/>
  <c r="E7" i="7"/>
  <c r="K4" i="39"/>
  <c r="C51" i="25"/>
  <c r="F43" i="8"/>
  <c r="H41" i="28"/>
  <c r="P24" i="39"/>
  <c r="Q24" i="39" s="1"/>
  <c r="D44" i="45"/>
  <c r="E31" i="45"/>
  <c r="B18" i="41"/>
  <c r="K116" i="42"/>
  <c r="K139" i="42" s="1"/>
  <c r="D116" i="42"/>
  <c r="D139" i="42" s="1"/>
  <c r="L116" i="42"/>
  <c r="L139" i="42" s="1"/>
  <c r="I116" i="42"/>
  <c r="I139" i="42" s="1"/>
  <c r="H116" i="42"/>
  <c r="H139" i="42" s="1"/>
  <c r="M116" i="42"/>
  <c r="M139" i="42" s="1"/>
  <c r="C116" i="42"/>
  <c r="C139" i="42" s="1"/>
  <c r="J116" i="42"/>
  <c r="J139" i="42" s="1"/>
  <c r="E116" i="42"/>
  <c r="E139" i="42" s="1"/>
  <c r="N104" i="42"/>
  <c r="I18" i="25"/>
  <c r="I21" i="25" s="1"/>
  <c r="O18" i="25"/>
  <c r="O21" i="25" s="1"/>
  <c r="L18" i="25"/>
  <c r="L21" i="25" s="1"/>
  <c r="J18" i="25"/>
  <c r="J21" i="25" s="1"/>
  <c r="M18" i="25"/>
  <c r="M21" i="25" s="1"/>
  <c r="D18" i="25"/>
  <c r="D21" i="25" s="1"/>
  <c r="G18" i="25"/>
  <c r="G21" i="25" s="1"/>
  <c r="K18" i="25"/>
  <c r="K21" i="25" s="1"/>
  <c r="H18" i="25"/>
  <c r="H21" i="25" s="1"/>
  <c r="N18" i="25"/>
  <c r="N21" i="25" s="1"/>
  <c r="F18" i="25"/>
  <c r="F21" i="25" s="1"/>
  <c r="C19" i="39"/>
  <c r="C21" i="39" s="1"/>
  <c r="P25" i="40"/>
  <c r="Q25" i="40" s="1"/>
  <c r="P24" i="25"/>
  <c r="Q24" i="25" s="1"/>
  <c r="D19" i="39"/>
  <c r="P19" i="39" s="1"/>
  <c r="E21" i="39"/>
  <c r="P25" i="25"/>
  <c r="Q25" i="25" s="1"/>
  <c r="P15" i="25"/>
  <c r="F23" i="4"/>
  <c r="K24" i="24"/>
  <c r="C6" i="24"/>
  <c r="F34" i="4"/>
  <c r="U19" i="41"/>
  <c r="V19" i="41"/>
  <c r="T20" i="41" s="1"/>
  <c r="Z22" i="41"/>
  <c r="AA21" i="41"/>
  <c r="AC21" i="41" s="1"/>
  <c r="N124" i="42"/>
  <c r="O16" i="41" s="1"/>
  <c r="Q16" i="41" s="1"/>
  <c r="P18" i="41"/>
  <c r="D115" i="42" s="1"/>
  <c r="D138" i="42" s="1"/>
  <c r="F116" i="42"/>
  <c r="F139" i="42" s="1"/>
  <c r="B116" i="42"/>
  <c r="G116" i="42"/>
  <c r="G139" i="42" s="1"/>
  <c r="B132" i="42"/>
  <c r="N132" i="42" s="1"/>
  <c r="U17" i="41" s="1"/>
  <c r="W17" i="41" s="1"/>
  <c r="N109" i="42"/>
  <c r="AI22" i="41"/>
  <c r="E111" i="42"/>
  <c r="E130" i="42"/>
  <c r="H130" i="42"/>
  <c r="H111" i="42"/>
  <c r="K111" i="42"/>
  <c r="K130" i="42"/>
  <c r="J130" i="42"/>
  <c r="J111" i="42"/>
  <c r="M130" i="42"/>
  <c r="M111" i="42"/>
  <c r="I111" i="42"/>
  <c r="I130" i="42"/>
  <c r="L111" i="42"/>
  <c r="L130" i="42"/>
  <c r="AQ19" i="41"/>
  <c r="N108" i="42"/>
  <c r="B131" i="42"/>
  <c r="N131" i="42" s="1"/>
  <c r="O17" i="41" s="1"/>
  <c r="Q17" i="41" s="1"/>
  <c r="N107" i="42"/>
  <c r="B111" i="42"/>
  <c r="B130" i="42"/>
  <c r="D111" i="42"/>
  <c r="D130" i="42"/>
  <c r="D134" i="42" s="1"/>
  <c r="F41" i="39" s="1"/>
  <c r="C130" i="42"/>
  <c r="C134" i="42" s="1"/>
  <c r="E41" i="39" s="1"/>
  <c r="C111" i="42"/>
  <c r="C114" i="42"/>
  <c r="B114" i="42"/>
  <c r="K114" i="42"/>
  <c r="H114" i="42"/>
  <c r="E114" i="42"/>
  <c r="L114" i="42"/>
  <c r="I114" i="42"/>
  <c r="G114" i="42"/>
  <c r="J114" i="42"/>
  <c r="D114" i="42"/>
  <c r="M114" i="42"/>
  <c r="F114" i="42"/>
  <c r="AT18" i="41"/>
  <c r="AF24" i="41"/>
  <c r="AG23" i="41"/>
  <c r="AI23" i="41" s="1"/>
  <c r="H51" i="25"/>
  <c r="P51" i="25" s="1"/>
  <c r="Q51" i="25" s="1"/>
  <c r="O104" i="42"/>
  <c r="K16" i="41"/>
  <c r="G111" i="42"/>
  <c r="G130" i="42"/>
  <c r="F111" i="42"/>
  <c r="F130" i="42"/>
  <c r="H19" i="41"/>
  <c r="F126" i="42"/>
  <c r="F127" i="42" s="1"/>
  <c r="H41" i="25" s="1"/>
  <c r="P50" i="40"/>
  <c r="Q50" i="40" s="1"/>
  <c r="E50" i="25"/>
  <c r="K50" i="25"/>
  <c r="I13" i="40"/>
  <c r="F140" i="42"/>
  <c r="J41" i="28"/>
  <c r="I7" i="8"/>
  <c r="J9" i="28"/>
  <c r="G7" i="7"/>
  <c r="D33" i="45"/>
  <c r="E33" i="45" s="1"/>
  <c r="J13" i="25"/>
  <c r="G126" i="42"/>
  <c r="E133" i="42"/>
  <c r="H13" i="39"/>
  <c r="P15" i="40"/>
  <c r="O18" i="40"/>
  <c r="O21" i="40" s="1"/>
  <c r="H18" i="40"/>
  <c r="H21" i="40" s="1"/>
  <c r="P24" i="40"/>
  <c r="Q24" i="40" s="1"/>
  <c r="I18" i="40"/>
  <c r="I21" i="40" s="1"/>
  <c r="P18" i="39"/>
  <c r="G18" i="40"/>
  <c r="G21" i="40" s="1"/>
  <c r="D18" i="40"/>
  <c r="F18" i="40"/>
  <c r="F21" i="40" s="1"/>
  <c r="F14" i="32"/>
  <c r="C26" i="39"/>
  <c r="Q26" i="39" s="1"/>
  <c r="G36" i="8"/>
  <c r="H36" i="8" s="1"/>
  <c r="D25" i="45"/>
  <c r="E25" i="45" s="1"/>
  <c r="D14" i="32"/>
  <c r="C26" i="25"/>
  <c r="E36" i="8"/>
  <c r="F36" i="8" s="1"/>
  <c r="P26" i="25"/>
  <c r="P19" i="40"/>
  <c r="E21" i="40"/>
  <c r="Q48" i="39"/>
  <c r="C48" i="40"/>
  <c r="D48" i="40" s="1"/>
  <c r="I4" i="40" l="1"/>
  <c r="G115" i="42"/>
  <c r="G138" i="42" s="1"/>
  <c r="B115" i="42"/>
  <c r="C16" i="41"/>
  <c r="C25" i="7" s="1"/>
  <c r="L115" i="42"/>
  <c r="L138" i="42" s="1"/>
  <c r="I115" i="42"/>
  <c r="I138" i="42" s="1"/>
  <c r="N19" i="41"/>
  <c r="B19" i="41" s="1"/>
  <c r="M115" i="42"/>
  <c r="M138" i="42" s="1"/>
  <c r="U20" i="41"/>
  <c r="N116" i="42"/>
  <c r="C115" i="42"/>
  <c r="C138" i="42" s="1"/>
  <c r="V20" i="41"/>
  <c r="T21" i="41" s="1"/>
  <c r="D21" i="39"/>
  <c r="P21" i="39" s="1"/>
  <c r="P21" i="25"/>
  <c r="P18" i="25"/>
  <c r="C16" i="24"/>
  <c r="C41" i="24"/>
  <c r="A39" i="24" s="1"/>
  <c r="J115" i="42"/>
  <c r="J138" i="42" s="1"/>
  <c r="E115" i="42"/>
  <c r="E138" i="42" s="1"/>
  <c r="K115" i="42"/>
  <c r="K138" i="42" s="1"/>
  <c r="Z23" i="41"/>
  <c r="AA22" i="41"/>
  <c r="AC22" i="41" s="1"/>
  <c r="B139" i="42"/>
  <c r="N139" i="42" s="1"/>
  <c r="U18" i="41" s="1"/>
  <c r="W18" i="41" s="1"/>
  <c r="N111" i="42"/>
  <c r="D18" i="41"/>
  <c r="I43" i="8" s="1"/>
  <c r="C51" i="40" s="1"/>
  <c r="F115" i="42"/>
  <c r="F138" i="42" s="1"/>
  <c r="H115" i="42"/>
  <c r="H138" i="42" s="1"/>
  <c r="W19" i="41"/>
  <c r="F137" i="42"/>
  <c r="E137" i="42"/>
  <c r="C137" i="42"/>
  <c r="J19" i="41"/>
  <c r="I19" i="41"/>
  <c r="AG24" i="41"/>
  <c r="AI24" i="41" s="1"/>
  <c r="AF25" i="41"/>
  <c r="M137" i="42"/>
  <c r="G118" i="42"/>
  <c r="I51" i="40" s="1"/>
  <c r="G137" i="42"/>
  <c r="H137" i="42"/>
  <c r="D137" i="42"/>
  <c r="D141" i="42" s="1"/>
  <c r="F41" i="40" s="1"/>
  <c r="D118" i="42"/>
  <c r="F51" i="40" s="1"/>
  <c r="I137" i="42"/>
  <c r="K137" i="42"/>
  <c r="N130" i="42"/>
  <c r="I17" i="41" s="1"/>
  <c r="B134" i="42"/>
  <c r="D41" i="39" s="1"/>
  <c r="B138" i="42"/>
  <c r="E134" i="42"/>
  <c r="G41" i="39" s="1"/>
  <c r="E16" i="41"/>
  <c r="J137" i="42"/>
  <c r="L137" i="42"/>
  <c r="N114" i="42"/>
  <c r="B137" i="42"/>
  <c r="B118" i="42"/>
  <c r="O111" i="42"/>
  <c r="AR19" i="41"/>
  <c r="AS19" i="41"/>
  <c r="M51" i="39" s="1"/>
  <c r="F50" i="25"/>
  <c r="L50" i="25"/>
  <c r="G140" i="42"/>
  <c r="J13" i="40"/>
  <c r="I13" i="39"/>
  <c r="F133" i="42"/>
  <c r="F134" i="42" s="1"/>
  <c r="H41" i="39" s="1"/>
  <c r="K13" i="25"/>
  <c r="H126" i="42"/>
  <c r="H127" i="42" s="1"/>
  <c r="J41" i="25" s="1"/>
  <c r="G127" i="42"/>
  <c r="I41" i="25" s="1"/>
  <c r="P18" i="40"/>
  <c r="D21" i="40"/>
  <c r="P21" i="40" s="1"/>
  <c r="Q26" i="25"/>
  <c r="D41" i="45"/>
  <c r="D26" i="45"/>
  <c r="E26" i="45" s="1"/>
  <c r="L118" i="42" l="1"/>
  <c r="N51" i="40" s="1"/>
  <c r="I118" i="42"/>
  <c r="K51" i="40" s="1"/>
  <c r="P19" i="41"/>
  <c r="F141" i="42"/>
  <c r="H41" i="40" s="1"/>
  <c r="F118" i="42"/>
  <c r="H51" i="40" s="1"/>
  <c r="O19" i="41"/>
  <c r="C19" i="41" s="1"/>
  <c r="U21" i="41"/>
  <c r="V21" i="41"/>
  <c r="M118" i="42"/>
  <c r="O51" i="40" s="1"/>
  <c r="C118" i="42"/>
  <c r="E51" i="40" s="1"/>
  <c r="J118" i="42"/>
  <c r="L51" i="40" s="1"/>
  <c r="K118" i="42"/>
  <c r="M51" i="40" s="1"/>
  <c r="C141" i="42"/>
  <c r="E41" i="40" s="1"/>
  <c r="W20" i="41"/>
  <c r="G141" i="42"/>
  <c r="I41" i="40" s="1"/>
  <c r="O51" i="39"/>
  <c r="I51" i="39"/>
  <c r="AQ20" i="41"/>
  <c r="AR20" i="41" s="1"/>
  <c r="N115" i="42"/>
  <c r="N118" i="42" s="1"/>
  <c r="L51" i="39"/>
  <c r="E118" i="42"/>
  <c r="G51" i="40" s="1"/>
  <c r="Z24" i="41"/>
  <c r="AA23" i="41"/>
  <c r="AC23" i="41" s="1"/>
  <c r="N51" i="39"/>
  <c r="N138" i="42"/>
  <c r="O18" i="41" s="1"/>
  <c r="Q18" i="41" s="1"/>
  <c r="E51" i="39"/>
  <c r="G51" i="39"/>
  <c r="H118" i="42"/>
  <c r="J51" i="40" s="1"/>
  <c r="E141" i="42"/>
  <c r="G41" i="40" s="1"/>
  <c r="N137" i="42"/>
  <c r="I18" i="41" s="1"/>
  <c r="B141" i="42"/>
  <c r="D41" i="40" s="1"/>
  <c r="D51" i="39"/>
  <c r="J51" i="39"/>
  <c r="K51" i="39"/>
  <c r="H20" i="41"/>
  <c r="C41" i="25"/>
  <c r="C30" i="7"/>
  <c r="D27" i="45" s="1"/>
  <c r="E27" i="45" s="1"/>
  <c r="D25" i="7"/>
  <c r="AT19" i="41"/>
  <c r="D51" i="40"/>
  <c r="K17" i="41"/>
  <c r="C17" i="41"/>
  <c r="F51" i="39"/>
  <c r="AF26" i="41"/>
  <c r="AG25" i="41"/>
  <c r="AI25" i="41" s="1"/>
  <c r="K19" i="41"/>
  <c r="H51" i="39"/>
  <c r="M50" i="25"/>
  <c r="G50" i="25"/>
  <c r="K13" i="40"/>
  <c r="H140" i="42"/>
  <c r="H141" i="42" s="1"/>
  <c r="J41" i="40" s="1"/>
  <c r="J13" i="39"/>
  <c r="G133" i="42"/>
  <c r="G134" i="42" s="1"/>
  <c r="I41" i="39" s="1"/>
  <c r="L13" i="25"/>
  <c r="I126" i="42"/>
  <c r="I127" i="42" s="1"/>
  <c r="K41" i="25" s="1"/>
  <c r="P48" i="40"/>
  <c r="Q48" i="40" s="1"/>
  <c r="Q19" i="41" l="1"/>
  <c r="E19" i="41" s="1"/>
  <c r="D19" i="41"/>
  <c r="N20" i="41"/>
  <c r="O20" i="41" s="1"/>
  <c r="W21" i="41"/>
  <c r="T22" i="41"/>
  <c r="V22" i="41" s="1"/>
  <c r="T23" i="41" s="1"/>
  <c r="O118" i="42"/>
  <c r="P51" i="40"/>
  <c r="Q51" i="40" s="1"/>
  <c r="Z25" i="41"/>
  <c r="AA24" i="41"/>
  <c r="AS20" i="41"/>
  <c r="AQ21" i="41" s="1"/>
  <c r="E17" i="41"/>
  <c r="AF27" i="41"/>
  <c r="AG26" i="41"/>
  <c r="AI26" i="41" s="1"/>
  <c r="J20" i="41"/>
  <c r="H21" i="41" s="1"/>
  <c r="I20" i="41"/>
  <c r="E25" i="7"/>
  <c r="E37" i="8"/>
  <c r="F37" i="8" s="1"/>
  <c r="D30" i="7"/>
  <c r="P51" i="39"/>
  <c r="Q51" i="39" s="1"/>
  <c r="K18" i="41"/>
  <c r="E18" i="41" s="1"/>
  <c r="C18" i="41"/>
  <c r="G25" i="7" s="1"/>
  <c r="U22" i="41"/>
  <c r="N50" i="25"/>
  <c r="H50" i="25"/>
  <c r="I140" i="42"/>
  <c r="I141" i="42" s="1"/>
  <c r="K41" i="40" s="1"/>
  <c r="L13" i="40"/>
  <c r="K13" i="39"/>
  <c r="H133" i="42"/>
  <c r="H134" i="42" s="1"/>
  <c r="M13" i="25"/>
  <c r="J126" i="42"/>
  <c r="P20" i="41" l="1"/>
  <c r="N21" i="41" s="1"/>
  <c r="B20" i="41"/>
  <c r="AR21" i="41"/>
  <c r="AS21" i="41"/>
  <c r="AQ22" i="41" s="1"/>
  <c r="AS22" i="41" s="1"/>
  <c r="AQ23" i="41" s="1"/>
  <c r="AT20" i="41"/>
  <c r="AA25" i="41"/>
  <c r="AC25" i="41" s="1"/>
  <c r="Z26" i="41"/>
  <c r="AC24" i="41"/>
  <c r="J21" i="41"/>
  <c r="H22" i="41" s="1"/>
  <c r="I21" i="41"/>
  <c r="B21" i="41"/>
  <c r="D15" i="32"/>
  <c r="D16" i="32" s="1"/>
  <c r="E38" i="8"/>
  <c r="F38" i="8" s="1"/>
  <c r="AG27" i="41"/>
  <c r="AI27" i="41" s="1"/>
  <c r="AF28" i="41"/>
  <c r="P21" i="41"/>
  <c r="N22" i="41" s="1"/>
  <c r="O21" i="41"/>
  <c r="G30" i="7"/>
  <c r="C41" i="40"/>
  <c r="H25" i="7"/>
  <c r="D42" i="45"/>
  <c r="D28" i="45"/>
  <c r="E28" i="45" s="1"/>
  <c r="U23" i="41"/>
  <c r="V23" i="41"/>
  <c r="T24" i="41" s="1"/>
  <c r="D20" i="41"/>
  <c r="Q20" i="41"/>
  <c r="W22" i="41"/>
  <c r="C41" i="39"/>
  <c r="E30" i="7"/>
  <c r="F25" i="7"/>
  <c r="K20" i="41"/>
  <c r="C20" i="41"/>
  <c r="J41" i="39"/>
  <c r="I50" i="25"/>
  <c r="O50" i="25"/>
  <c r="M13" i="40"/>
  <c r="J140" i="42"/>
  <c r="J141" i="42" s="1"/>
  <c r="L41" i="40" s="1"/>
  <c r="K126" i="42"/>
  <c r="K127" i="42" s="1"/>
  <c r="M41" i="25" s="1"/>
  <c r="N13" i="25"/>
  <c r="J127" i="42"/>
  <c r="L41" i="25" s="1"/>
  <c r="L13" i="39"/>
  <c r="I133" i="42"/>
  <c r="I134" i="42" s="1"/>
  <c r="K41" i="39" s="1"/>
  <c r="AT21" i="41" l="1"/>
  <c r="AR22" i="41"/>
  <c r="AT22" i="41" s="1"/>
  <c r="E20" i="41"/>
  <c r="Z27" i="41"/>
  <c r="AA27" i="41" s="1"/>
  <c r="AC27" i="41" s="1"/>
  <c r="AA26" i="41"/>
  <c r="AC26" i="41" s="1"/>
  <c r="W23" i="41"/>
  <c r="D21" i="41"/>
  <c r="AR23" i="41"/>
  <c r="AS23" i="41"/>
  <c r="AQ24" i="41" s="1"/>
  <c r="G37" i="8"/>
  <c r="F30" i="7"/>
  <c r="I37" i="8"/>
  <c r="H30" i="7"/>
  <c r="AG28" i="41"/>
  <c r="AI28" i="41" s="1"/>
  <c r="AF29" i="41"/>
  <c r="Q21" i="41"/>
  <c r="V24" i="41"/>
  <c r="T25" i="41" s="1"/>
  <c r="U24" i="41"/>
  <c r="P22" i="41"/>
  <c r="N23" i="41" s="1"/>
  <c r="O22" i="41"/>
  <c r="C35" i="7"/>
  <c r="C34" i="7"/>
  <c r="I22" i="41"/>
  <c r="J22" i="41"/>
  <c r="H23" i="41" s="1"/>
  <c r="B22" i="41"/>
  <c r="D19" i="32"/>
  <c r="E16" i="32" s="1"/>
  <c r="D18" i="32" s="1"/>
  <c r="K21" i="41"/>
  <c r="C21" i="41"/>
  <c r="N13" i="40"/>
  <c r="K140" i="42"/>
  <c r="K141" i="42" s="1"/>
  <c r="M41" i="40" s="1"/>
  <c r="L126" i="42"/>
  <c r="L127" i="42" s="1"/>
  <c r="N41" i="25" s="1"/>
  <c r="O13" i="25"/>
  <c r="J133" i="42"/>
  <c r="J134" i="42" s="1"/>
  <c r="L41" i="39" s="1"/>
  <c r="M13" i="39"/>
  <c r="P50" i="25"/>
  <c r="Q50" i="25" s="1"/>
  <c r="D47" i="25" l="1"/>
  <c r="G47" i="25"/>
  <c r="J47" i="25"/>
  <c r="M47" i="25"/>
  <c r="M52" i="25" s="1"/>
  <c r="N54" i="25" s="1"/>
  <c r="AA29" i="41"/>
  <c r="E14" i="32"/>
  <c r="O47" i="25"/>
  <c r="E15" i="32"/>
  <c r="E12" i="32"/>
  <c r="AC29" i="41"/>
  <c r="U25" i="41"/>
  <c r="V25" i="41"/>
  <c r="T26" i="41" s="1"/>
  <c r="Q22" i="41"/>
  <c r="H47" i="25"/>
  <c r="D34" i="7"/>
  <c r="E39" i="8"/>
  <c r="K47" i="25"/>
  <c r="E47" i="25"/>
  <c r="E52" i="25" s="1"/>
  <c r="C36" i="7"/>
  <c r="P23" i="41"/>
  <c r="N24" i="41" s="1"/>
  <c r="O23" i="41"/>
  <c r="F15" i="32"/>
  <c r="F16" i="32" s="1"/>
  <c r="G38" i="8"/>
  <c r="H38" i="8" s="1"/>
  <c r="E21" i="41"/>
  <c r="D22" i="41"/>
  <c r="F47" i="25"/>
  <c r="I47" i="25"/>
  <c r="I52" i="25" s="1"/>
  <c r="J54" i="25" s="1"/>
  <c r="D35" i="7"/>
  <c r="L47" i="25"/>
  <c r="L52" i="25" s="1"/>
  <c r="M54" i="25" s="1"/>
  <c r="H15" i="32"/>
  <c r="H16" i="32" s="1"/>
  <c r="I38" i="8"/>
  <c r="J38" i="8" s="1"/>
  <c r="N47" i="25"/>
  <c r="N52" i="25" s="1"/>
  <c r="O54" i="25" s="1"/>
  <c r="AT23" i="41"/>
  <c r="I23" i="41"/>
  <c r="B23" i="41"/>
  <c r="J23" i="41"/>
  <c r="D23" i="41" s="1"/>
  <c r="W24" i="41"/>
  <c r="AF30" i="41"/>
  <c r="AG29" i="41"/>
  <c r="AI29" i="41" s="1"/>
  <c r="AS24" i="41"/>
  <c r="AQ25" i="41" s="1"/>
  <c r="AR24" i="41"/>
  <c r="K22" i="41"/>
  <c r="C22" i="41"/>
  <c r="L140" i="42"/>
  <c r="O13" i="40"/>
  <c r="K133" i="42"/>
  <c r="K134" i="42" s="1"/>
  <c r="M41" i="39" s="1"/>
  <c r="N13" i="39"/>
  <c r="M126" i="42"/>
  <c r="M53" i="25" l="1"/>
  <c r="M56" i="25" s="1"/>
  <c r="J52" i="25"/>
  <c r="K54" i="25" s="1"/>
  <c r="D52" i="25"/>
  <c r="E54" i="25" s="1"/>
  <c r="G52" i="25"/>
  <c r="H54" i="25" s="1"/>
  <c r="E40" i="8"/>
  <c r="F39" i="8"/>
  <c r="H24" i="41"/>
  <c r="B24" i="41" s="1"/>
  <c r="V26" i="41"/>
  <c r="T27" i="41" s="1"/>
  <c r="U26" i="41"/>
  <c r="AS25" i="41"/>
  <c r="AQ26" i="41" s="1"/>
  <c r="AR25" i="41"/>
  <c r="O24" i="41"/>
  <c r="P24" i="41"/>
  <c r="N25" i="41" s="1"/>
  <c r="K23" i="41"/>
  <c r="C23" i="41"/>
  <c r="G34" i="7"/>
  <c r="G35" i="7"/>
  <c r="O47" i="40" s="1"/>
  <c r="Q23" i="41"/>
  <c r="E53" i="25"/>
  <c r="F54" i="25"/>
  <c r="H52" i="25"/>
  <c r="I54" i="25" s="1"/>
  <c r="E22" i="41"/>
  <c r="H19" i="32"/>
  <c r="I16" i="32" s="1"/>
  <c r="H18" i="32" s="1"/>
  <c r="F52" i="25"/>
  <c r="G54" i="25" s="1"/>
  <c r="E34" i="7"/>
  <c r="E35" i="7"/>
  <c r="K52" i="25"/>
  <c r="L54" i="25" s="1"/>
  <c r="I53" i="25"/>
  <c r="P47" i="25"/>
  <c r="AT24" i="41"/>
  <c r="AF31" i="41"/>
  <c r="AG30" i="41"/>
  <c r="AI30" i="41" s="1"/>
  <c r="F19" i="32"/>
  <c r="G16" i="32" s="1"/>
  <c r="F18" i="32" s="1"/>
  <c r="D36" i="7"/>
  <c r="C47" i="25"/>
  <c r="C53" i="25" s="1"/>
  <c r="W25" i="41"/>
  <c r="M140" i="42"/>
  <c r="M141" i="42" s="1"/>
  <c r="O41" i="40" s="1"/>
  <c r="L141" i="42"/>
  <c r="L53" i="25"/>
  <c r="M127" i="42"/>
  <c r="O41" i="25" s="1"/>
  <c r="N126" i="42"/>
  <c r="N127" i="42" s="1"/>
  <c r="N53" i="25"/>
  <c r="N56" i="25" s="1"/>
  <c r="O13" i="39"/>
  <c r="L133" i="42"/>
  <c r="L134" i="42" s="1"/>
  <c r="N41" i="39" s="1"/>
  <c r="D29" i="45" l="1"/>
  <c r="E29" i="45" s="1"/>
  <c r="E56" i="25"/>
  <c r="D47" i="40"/>
  <c r="D52" i="40" s="1"/>
  <c r="G47" i="40"/>
  <c r="J47" i="40"/>
  <c r="M47" i="40"/>
  <c r="D53" i="25"/>
  <c r="D56" i="25" s="1"/>
  <c r="D57" i="25" s="1"/>
  <c r="G53" i="25"/>
  <c r="G56" i="25" s="1"/>
  <c r="J53" i="25"/>
  <c r="J56" i="25" s="1"/>
  <c r="D47" i="39"/>
  <c r="G47" i="39"/>
  <c r="J47" i="39"/>
  <c r="M47" i="39"/>
  <c r="M52" i="39" s="1"/>
  <c r="N54" i="39" s="1"/>
  <c r="E45" i="8"/>
  <c r="F45" i="8" s="1"/>
  <c r="F40" i="8"/>
  <c r="I56" i="25"/>
  <c r="P54" i="25"/>
  <c r="J24" i="41"/>
  <c r="D24" i="41" s="1"/>
  <c r="I15" i="32"/>
  <c r="G14" i="32"/>
  <c r="I12" i="32"/>
  <c r="G12" i="32"/>
  <c r="I14" i="32"/>
  <c r="I24" i="41"/>
  <c r="C24" i="41" s="1"/>
  <c r="G15" i="32"/>
  <c r="O47" i="39"/>
  <c r="E47" i="39"/>
  <c r="F34" i="7"/>
  <c r="H47" i="39"/>
  <c r="G39" i="8"/>
  <c r="E36" i="7"/>
  <c r="K47" i="39"/>
  <c r="K52" i="39" s="1"/>
  <c r="E23" i="41"/>
  <c r="P25" i="41"/>
  <c r="N26" i="41" s="1"/>
  <c r="O25" i="41"/>
  <c r="L56" i="25"/>
  <c r="Q47" i="25"/>
  <c r="F47" i="39"/>
  <c r="I47" i="39"/>
  <c r="I52" i="39" s="1"/>
  <c r="F35" i="7"/>
  <c r="L47" i="39"/>
  <c r="H53" i="25"/>
  <c r="H56" i="25" s="1"/>
  <c r="H35" i="7"/>
  <c r="F47" i="40"/>
  <c r="I47" i="40"/>
  <c r="L47" i="40"/>
  <c r="Q24" i="41"/>
  <c r="W26" i="41"/>
  <c r="E47" i="40"/>
  <c r="H34" i="7"/>
  <c r="H47" i="40"/>
  <c r="G36" i="7"/>
  <c r="I39" i="8"/>
  <c r="K47" i="40"/>
  <c r="N47" i="40"/>
  <c r="AS26" i="41"/>
  <c r="AQ27" i="41" s="1"/>
  <c r="AR26" i="41"/>
  <c r="U27" i="41"/>
  <c r="V27" i="41"/>
  <c r="T28" i="41" s="1"/>
  <c r="AG31" i="41"/>
  <c r="AI31" i="41" s="1"/>
  <c r="AF32" i="41"/>
  <c r="K53" i="25"/>
  <c r="K56" i="25" s="1"/>
  <c r="F53" i="25"/>
  <c r="F56" i="25" s="1"/>
  <c r="N47" i="39"/>
  <c r="N52" i="39" s="1"/>
  <c r="O54" i="39" s="1"/>
  <c r="AT25" i="41"/>
  <c r="O52" i="40"/>
  <c r="O53" i="40" s="1"/>
  <c r="N140" i="42"/>
  <c r="N141" i="42" s="1"/>
  <c r="N41" i="40"/>
  <c r="O141" i="42"/>
  <c r="M133" i="42"/>
  <c r="O127" i="42"/>
  <c r="D43" i="45" l="1"/>
  <c r="D30" i="45"/>
  <c r="I40" i="8"/>
  <c r="J39" i="8"/>
  <c r="G40" i="8"/>
  <c r="H39" i="8"/>
  <c r="E57" i="25"/>
  <c r="F57" i="25" s="1"/>
  <c r="G57" i="25" s="1"/>
  <c r="H57" i="25" s="1"/>
  <c r="I57" i="25" s="1"/>
  <c r="J57" i="25" s="1"/>
  <c r="K57" i="25" s="1"/>
  <c r="L57" i="25" s="1"/>
  <c r="M57" i="25" s="1"/>
  <c r="N57" i="25" s="1"/>
  <c r="M53" i="39"/>
  <c r="J52" i="39"/>
  <c r="K54" i="39" s="1"/>
  <c r="J52" i="40"/>
  <c r="K54" i="40" s="1"/>
  <c r="G52" i="39"/>
  <c r="H54" i="39" s="1"/>
  <c r="G52" i="40"/>
  <c r="H54" i="40" s="1"/>
  <c r="D52" i="39"/>
  <c r="E54" i="39" s="1"/>
  <c r="D53" i="40"/>
  <c r="E54" i="40"/>
  <c r="M52" i="40"/>
  <c r="N54" i="40" s="1"/>
  <c r="H25" i="41"/>
  <c r="B25" i="41" s="1"/>
  <c r="K24" i="41"/>
  <c r="E24" i="41" s="1"/>
  <c r="P47" i="39"/>
  <c r="AT26" i="41"/>
  <c r="H36" i="7"/>
  <c r="C47" i="40"/>
  <c r="C53" i="40" s="1"/>
  <c r="I52" i="40"/>
  <c r="J54" i="40" s="1"/>
  <c r="F52" i="39"/>
  <c r="G54" i="39" s="1"/>
  <c r="P26" i="41"/>
  <c r="N27" i="41" s="1"/>
  <c r="O26" i="41"/>
  <c r="P47" i="40"/>
  <c r="H52" i="39"/>
  <c r="I54" i="39" s="1"/>
  <c r="AS27" i="41"/>
  <c r="AQ28" i="41" s="1"/>
  <c r="AR27" i="41"/>
  <c r="H52" i="40"/>
  <c r="I54" i="40" s="1"/>
  <c r="F52" i="40"/>
  <c r="G54" i="40" s="1"/>
  <c r="L52" i="39"/>
  <c r="M54" i="39" s="1"/>
  <c r="Q25" i="41"/>
  <c r="K53" i="39"/>
  <c r="L54" i="39"/>
  <c r="AG32" i="41"/>
  <c r="AI32" i="41" s="1"/>
  <c r="AF33" i="41"/>
  <c r="U28" i="41"/>
  <c r="V28" i="41"/>
  <c r="T29" i="41" s="1"/>
  <c r="K52" i="40"/>
  <c r="L54" i="40" s="1"/>
  <c r="F36" i="7"/>
  <c r="C47" i="39"/>
  <c r="C53" i="39" s="1"/>
  <c r="E52" i="39"/>
  <c r="F54" i="39" s="1"/>
  <c r="W27" i="41"/>
  <c r="E52" i="40"/>
  <c r="F54" i="40" s="1"/>
  <c r="L52" i="40"/>
  <c r="M54" i="40" s="1"/>
  <c r="I53" i="39"/>
  <c r="J54" i="39"/>
  <c r="N52" i="40"/>
  <c r="N53" i="40" s="1"/>
  <c r="P41" i="40"/>
  <c r="Q41" i="40" s="1"/>
  <c r="M134" i="42"/>
  <c r="O41" i="39" s="1"/>
  <c r="N133" i="42"/>
  <c r="N134" i="42" s="1"/>
  <c r="O52" i="25"/>
  <c r="P41" i="25"/>
  <c r="Q41" i="25" s="1"/>
  <c r="N53" i="39"/>
  <c r="N56" i="39" s="1"/>
  <c r="E30" i="45" l="1"/>
  <c r="D35" i="45"/>
  <c r="I45" i="8"/>
  <c r="J45" i="8" s="1"/>
  <c r="J40" i="8"/>
  <c r="G45" i="8"/>
  <c r="H45" i="8" s="1"/>
  <c r="H40" i="8"/>
  <c r="M56" i="39"/>
  <c r="D60" i="25"/>
  <c r="K56" i="39"/>
  <c r="I25" i="41"/>
  <c r="C25" i="41" s="1"/>
  <c r="M53" i="40"/>
  <c r="M56" i="40" s="1"/>
  <c r="G53" i="40"/>
  <c r="G56" i="40" s="1"/>
  <c r="J53" i="40"/>
  <c r="J56" i="40" s="1"/>
  <c r="G53" i="39"/>
  <c r="G56" i="39" s="1"/>
  <c r="J53" i="39"/>
  <c r="J56" i="39" s="1"/>
  <c r="D53" i="39"/>
  <c r="J25" i="41"/>
  <c r="D25" i="41" s="1"/>
  <c r="Q26" i="41"/>
  <c r="G60" i="25"/>
  <c r="I53" i="40"/>
  <c r="I56" i="40" s="1"/>
  <c r="H53" i="39"/>
  <c r="H56" i="39" s="1"/>
  <c r="E53" i="40"/>
  <c r="E56" i="40" s="1"/>
  <c r="E53" i="39"/>
  <c r="E56" i="39" s="1"/>
  <c r="K53" i="40"/>
  <c r="K56" i="40" s="1"/>
  <c r="F53" i="39"/>
  <c r="F56" i="39" s="1"/>
  <c r="Q47" i="40"/>
  <c r="J60" i="25"/>
  <c r="I56" i="39"/>
  <c r="L53" i="40"/>
  <c r="L56" i="40" s="1"/>
  <c r="V29" i="41"/>
  <c r="T30" i="41" s="1"/>
  <c r="U29" i="41"/>
  <c r="AS28" i="41"/>
  <c r="AQ29" i="41" s="1"/>
  <c r="AR28" i="41"/>
  <c r="W28" i="41"/>
  <c r="AF34" i="41"/>
  <c r="AG34" i="41" s="1"/>
  <c r="AG33" i="41"/>
  <c r="AI33" i="41" s="1"/>
  <c r="F53" i="40"/>
  <c r="F56" i="40" s="1"/>
  <c r="AT27" i="41"/>
  <c r="Q47" i="39"/>
  <c r="L53" i="39"/>
  <c r="L56" i="39" s="1"/>
  <c r="H53" i="40"/>
  <c r="H56" i="40" s="1"/>
  <c r="O27" i="41"/>
  <c r="P27" i="41"/>
  <c r="N28" i="41" s="1"/>
  <c r="N56" i="40"/>
  <c r="O54" i="40"/>
  <c r="O56" i="40" s="1"/>
  <c r="P52" i="40"/>
  <c r="D54" i="39"/>
  <c r="P52" i="25"/>
  <c r="O134" i="42"/>
  <c r="O53" i="25"/>
  <c r="D45" i="45" l="1"/>
  <c r="E35" i="45"/>
  <c r="K25" i="41"/>
  <c r="E25" i="41" s="1"/>
  <c r="H26" i="41"/>
  <c r="B26" i="41" s="1"/>
  <c r="W29" i="41"/>
  <c r="AR29" i="41"/>
  <c r="AS29" i="41"/>
  <c r="AQ30" i="41" s="1"/>
  <c r="P28" i="41"/>
  <c r="N29" i="41" s="1"/>
  <c r="O28" i="41"/>
  <c r="Q27" i="41"/>
  <c r="P53" i="40"/>
  <c r="V30" i="41"/>
  <c r="T31" i="41" s="1"/>
  <c r="U30" i="41"/>
  <c r="AI34" i="41"/>
  <c r="AI36" i="41" s="1"/>
  <c r="AG36" i="41"/>
  <c r="AT28" i="41"/>
  <c r="P41" i="39"/>
  <c r="Q41" i="39" s="1"/>
  <c r="O52" i="39"/>
  <c r="O56" i="25"/>
  <c r="P53" i="25"/>
  <c r="P54" i="39"/>
  <c r="D56" i="39"/>
  <c r="G32" i="45" l="1"/>
  <c r="D46" i="45"/>
  <c r="D48" i="45" s="1"/>
  <c r="F74" i="45" s="1"/>
  <c r="H74" i="45" s="1"/>
  <c r="J74" i="45" s="1"/>
  <c r="J26" i="41"/>
  <c r="D26" i="41" s="1"/>
  <c r="I26" i="41"/>
  <c r="C26" i="41" s="1"/>
  <c r="W30" i="41"/>
  <c r="O29" i="41"/>
  <c r="P29" i="41"/>
  <c r="N30" i="41" s="1"/>
  <c r="U31" i="41"/>
  <c r="V31" i="41"/>
  <c r="T32" i="41" s="1"/>
  <c r="AS30" i="41"/>
  <c r="AQ31" i="41" s="1"/>
  <c r="AR30" i="41"/>
  <c r="Q28" i="41"/>
  <c r="AT29" i="41"/>
  <c r="D54" i="40"/>
  <c r="P52" i="39"/>
  <c r="P56" i="25"/>
  <c r="O57" i="25"/>
  <c r="O53" i="39"/>
  <c r="H27" i="41" l="1"/>
  <c r="B27" i="41" s="1"/>
  <c r="K26" i="41"/>
  <c r="E26" i="41" s="1"/>
  <c r="AT30" i="41"/>
  <c r="Q29" i="41"/>
  <c r="U32" i="41"/>
  <c r="V32" i="41"/>
  <c r="T33" i="41" s="1"/>
  <c r="AS31" i="41"/>
  <c r="AQ32" i="41" s="1"/>
  <c r="AR31" i="41"/>
  <c r="P30" i="41"/>
  <c r="N31" i="41" s="1"/>
  <c r="O30" i="41"/>
  <c r="W31" i="41"/>
  <c r="D56" i="40"/>
  <c r="P54" i="40"/>
  <c r="C56" i="39"/>
  <c r="M60" i="25"/>
  <c r="O56" i="39"/>
  <c r="P53" i="39"/>
  <c r="J27" i="41" l="1"/>
  <c r="D27" i="41" s="1"/>
  <c r="I27" i="41"/>
  <c r="AT31" i="41"/>
  <c r="W32" i="41"/>
  <c r="Q30" i="41"/>
  <c r="O31" i="41"/>
  <c r="P31" i="41"/>
  <c r="N32" i="41" s="1"/>
  <c r="AS32" i="41"/>
  <c r="AQ33" i="41" s="1"/>
  <c r="AR32" i="41"/>
  <c r="V33" i="41"/>
  <c r="T34" i="41" s="1"/>
  <c r="U33" i="41"/>
  <c r="P56" i="39"/>
  <c r="D57" i="39"/>
  <c r="H28" i="41" l="1"/>
  <c r="J28" i="41" s="1"/>
  <c r="D28" i="41" s="1"/>
  <c r="C27" i="41"/>
  <c r="K27" i="41"/>
  <c r="E27" i="41" s="1"/>
  <c r="W33" i="41"/>
  <c r="AR33" i="41"/>
  <c r="AS33" i="41"/>
  <c r="AQ34" i="41" s="1"/>
  <c r="V34" i="41"/>
  <c r="T35" i="41" s="1"/>
  <c r="U34" i="41"/>
  <c r="O32" i="41"/>
  <c r="P32" i="41"/>
  <c r="N33" i="41" s="1"/>
  <c r="AT32" i="41"/>
  <c r="Q31" i="41"/>
  <c r="E57" i="39"/>
  <c r="F57" i="39" s="1"/>
  <c r="G57" i="39" s="1"/>
  <c r="H29" i="41" l="1"/>
  <c r="J29" i="41" s="1"/>
  <c r="D29" i="41" s="1"/>
  <c r="B28" i="41"/>
  <c r="I28" i="41"/>
  <c r="AT33" i="41"/>
  <c r="B29" i="41"/>
  <c r="I29" i="41"/>
  <c r="K29" i="41" s="1"/>
  <c r="E29" i="41" s="1"/>
  <c r="W34" i="41"/>
  <c r="U35" i="41"/>
  <c r="V35" i="41"/>
  <c r="V37" i="41" s="1"/>
  <c r="AR34" i="41"/>
  <c r="AS34" i="41"/>
  <c r="AQ35" i="41" s="1"/>
  <c r="P33" i="41"/>
  <c r="N34" i="41" s="1"/>
  <c r="O33" i="41"/>
  <c r="Q32" i="41"/>
  <c r="D60" i="39"/>
  <c r="H57" i="39"/>
  <c r="I57" i="39" s="1"/>
  <c r="J57" i="39" s="1"/>
  <c r="H30" i="41" l="1"/>
  <c r="J30" i="41" s="1"/>
  <c r="D30" i="41" s="1"/>
  <c r="C28" i="41"/>
  <c r="K28" i="41"/>
  <c r="E28" i="41" s="1"/>
  <c r="C29" i="41"/>
  <c r="I30" i="41"/>
  <c r="C30" i="41" s="1"/>
  <c r="O34" i="41"/>
  <c r="P34" i="41"/>
  <c r="N35" i="41" s="1"/>
  <c r="AR35" i="41"/>
  <c r="AS35" i="41"/>
  <c r="AS37" i="41" s="1"/>
  <c r="W35" i="41"/>
  <c r="W37" i="41" s="1"/>
  <c r="U37" i="41"/>
  <c r="Q33" i="41"/>
  <c r="AT34" i="41"/>
  <c r="G60" i="39"/>
  <c r="K57" i="39"/>
  <c r="L57" i="39" s="1"/>
  <c r="M57" i="39" s="1"/>
  <c r="H31" i="41" l="1"/>
  <c r="I31" i="41" s="1"/>
  <c r="B30" i="41"/>
  <c r="K30" i="41"/>
  <c r="E30" i="41" s="1"/>
  <c r="B31" i="41"/>
  <c r="Q34" i="41"/>
  <c r="AT35" i="41"/>
  <c r="AT37" i="41" s="1"/>
  <c r="AR37" i="41"/>
  <c r="C31" i="41"/>
  <c r="O35" i="41"/>
  <c r="P35" i="41"/>
  <c r="P37" i="41" s="1"/>
  <c r="J60" i="39"/>
  <c r="N57" i="39"/>
  <c r="O57" i="39" s="1"/>
  <c r="C56" i="40" s="1"/>
  <c r="J31" i="41" l="1"/>
  <c r="D31" i="41" s="1"/>
  <c r="K31" i="41"/>
  <c r="E31" i="41" s="1"/>
  <c r="Q35" i="41"/>
  <c r="Q37" i="41" s="1"/>
  <c r="O37" i="41"/>
  <c r="M60" i="39"/>
  <c r="D57" i="40"/>
  <c r="P56" i="40"/>
  <c r="H32" i="41" l="1"/>
  <c r="B32" i="41" s="1"/>
  <c r="E57" i="40"/>
  <c r="F57" i="40" s="1"/>
  <c r="G57" i="40" s="1"/>
  <c r="I32" i="41" l="1"/>
  <c r="C32" i="41" s="1"/>
  <c r="J32" i="41"/>
  <c r="D32" i="41" s="1"/>
  <c r="H33" i="41"/>
  <c r="B33" i="41" s="1"/>
  <c r="D60" i="40"/>
  <c r="H57" i="40"/>
  <c r="I57" i="40" s="1"/>
  <c r="J57" i="40" s="1"/>
  <c r="K32" i="41" l="1"/>
  <c r="E32" i="41" s="1"/>
  <c r="I33" i="41"/>
  <c r="C33" i="41" s="1"/>
  <c r="J33" i="41"/>
  <c r="D33" i="41" s="1"/>
  <c r="G60" i="40"/>
  <c r="K57" i="40"/>
  <c r="L57" i="40" s="1"/>
  <c r="M57" i="40" s="1"/>
  <c r="K33" i="41" l="1"/>
  <c r="E33" i="41" s="1"/>
  <c r="H34" i="41"/>
  <c r="J34" i="41" s="1"/>
  <c r="D34" i="41" s="1"/>
  <c r="J60" i="40"/>
  <c r="N57" i="40"/>
  <c r="O57" i="40" s="1"/>
  <c r="H35" i="41" l="1"/>
  <c r="B35" i="41" s="1"/>
  <c r="I34" i="41"/>
  <c r="C34" i="41" s="1"/>
  <c r="B34" i="41"/>
  <c r="M60" i="40"/>
  <c r="I35" i="41" l="1"/>
  <c r="J35" i="41"/>
  <c r="D35" i="41" s="1"/>
  <c r="D37" i="41" s="1"/>
  <c r="K34" i="41"/>
  <c r="E34" i="41" s="1"/>
  <c r="I37" i="41"/>
  <c r="J37" i="41" l="1"/>
  <c r="K35" i="41"/>
  <c r="E35" i="41" s="1"/>
  <c r="E37" i="41" s="1"/>
  <c r="C35" i="41"/>
  <c r="C37" i="41" s="1"/>
  <c r="K37"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Ekkehard Arnold</author>
    <author>Arnold.Ekkehard</author>
    <author>HWK</author>
  </authors>
  <commentList>
    <comment ref="C14" authorId="0" shapeId="0" xr:uid="{00000000-0006-0000-0000-000001000000}">
      <text>
        <r>
          <rPr>
            <sz val="10"/>
            <color indexed="81"/>
            <rFont val="Arial"/>
            <family val="2"/>
          </rPr>
          <t>Dieser Unternehmensname wird in den Planungsrechnungen übernommen.</t>
        </r>
      </text>
    </comment>
    <comment ref="B15" authorId="1" shapeId="0" xr:uid="{00000000-0006-0000-0000-000002000000}">
      <text>
        <r>
          <rPr>
            <sz val="10"/>
            <color indexed="81"/>
            <rFont val="Arial"/>
            <family val="2"/>
          </rPr>
          <t>Bitte die geplante Rechtsform in dem Kombinationsfeld auswählen.</t>
        </r>
      </text>
    </comment>
    <comment ref="D16" authorId="2" shapeId="0" xr:uid="{00000000-0006-0000-0000-000003000000}">
      <text>
        <r>
          <rPr>
            <sz val="10"/>
            <color indexed="81"/>
            <rFont val="Arial"/>
            <family val="2"/>
          </rPr>
          <t>Dieses Datum wird als Beginn Ihres Geschäftsjahres in den Planungsrechnugen übernommen.</t>
        </r>
      </text>
    </comment>
    <comment ref="J22" authorId="1" shapeId="0" xr:uid="{00000000-0006-0000-0000-000004000000}">
      <text>
        <r>
          <rPr>
            <sz val="10"/>
            <color indexed="81"/>
            <rFont val="Arial"/>
            <family val="2"/>
          </rPr>
          <t>Durch das Anklicken der farbigen Felder kömmen Sie zu den jeweiligen Tabellenblättern.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HWK</author>
    <author>Arnold</author>
  </authors>
  <commentList>
    <comment ref="E8" authorId="0" shapeId="0" xr:uid="{00000000-0006-0000-0B00-000001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G8" authorId="0" shapeId="0" xr:uid="{00000000-0006-0000-0B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I8" authorId="0" shapeId="0" xr:uid="{00000000-0006-0000-0B00-000003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D44" authorId="1" shapeId="0" xr:uid="{00000000-0006-0000-0B00-000004000000}">
      <text>
        <r>
          <rPr>
            <sz val="10"/>
            <color indexed="81"/>
            <rFont val="Arial"/>
            <family val="2"/>
          </rPr>
          <t xml:space="preserve">Unternehmerlohn wird nur bei Einzelunternehmen / Personengesellschaften angezeigt; bei Kapitalgesellschaften bereits mit dem Geschäftsführergehalt in den Blättern "Personalkosten" erfasst.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Hemens</author>
    <author xml:space="preserve"> </author>
  </authors>
  <commentList>
    <comment ref="M7" authorId="0" shapeId="0" xr:uid="{00000000-0006-0000-0D00-000001000000}">
      <text>
        <r>
          <rPr>
            <sz val="10"/>
            <color indexed="81"/>
            <rFont val="Arial"/>
            <family val="2"/>
          </rPr>
          <t>Mit den folgenden Planalternativen verschaffen Sie sich mehr Klarkeit darüber, ob und wie Sie Ihre Planumsätze auch erreichen können. 
Davon hängt Ihre Entscheidung ab, ob Sie sich selbständig machen sollten.
Nutzen Sie die für die Abschätzung Ihres Vorhabens passende Umsatzplanung.</t>
        </r>
        <r>
          <rPr>
            <sz val="9"/>
            <color indexed="81"/>
            <rFont val="Tahoma"/>
            <family val="2"/>
          </rPr>
          <t xml:space="preserve">
 </t>
        </r>
      </text>
    </comment>
    <comment ref="C12" authorId="1" shapeId="0" xr:uid="{00000000-0006-0000-0D00-000002000000}">
      <text>
        <r>
          <rPr>
            <b/>
            <sz val="10"/>
            <color indexed="81"/>
            <rFont val="Arial"/>
            <family val="2"/>
          </rPr>
          <t>Nicht</t>
        </r>
        <r>
          <rPr>
            <sz val="10"/>
            <color indexed="81"/>
            <rFont val="Arial"/>
            <family val="2"/>
          </rPr>
          <t xml:space="preserve"> berücksichtigt werden Gründerzuschuß bzw. Einstiegsgeld</t>
        </r>
      </text>
    </comment>
    <comment ref="A18" authorId="2" shapeId="0" xr:uid="{00000000-0006-0000-0D00-000003000000}">
      <text>
        <r>
          <rPr>
            <sz val="10"/>
            <color indexed="81"/>
            <rFont val="Arial"/>
            <family val="2"/>
          </rPr>
          <t>Hier Materianeinsatz</t>
        </r>
        <r>
          <rPr>
            <b/>
            <sz val="10"/>
            <color indexed="81"/>
            <rFont val="Arial"/>
            <family val="2"/>
          </rPr>
          <t xml:space="preserve"> inkl. Fremdleistungen.</t>
        </r>
        <r>
          <rPr>
            <sz val="10"/>
            <color indexed="81"/>
            <rFont val="Arial"/>
            <family val="2"/>
          </rPr>
          <t xml:space="preserve">
Bitte Quote in % zum Nettoumsatz angeben, z.B. branchenübliche Quote.</t>
        </r>
      </text>
    </comment>
    <comment ref="E18" authorId="2" shapeId="0" xr:uid="{00000000-0006-0000-0D00-000004000000}">
      <text>
        <r>
          <rPr>
            <sz val="10"/>
            <color indexed="81"/>
            <rFont val="Arial"/>
            <family val="2"/>
          </rPr>
          <t>Bitte Quote in % zum Nettoumsatz angeben, z.B. branchenübliche Quote.</t>
        </r>
      </text>
    </comment>
    <comment ref="G18" authorId="2" shapeId="0" xr:uid="{00000000-0006-0000-0D00-000005000000}">
      <text>
        <r>
          <rPr>
            <sz val="10"/>
            <color indexed="81"/>
            <rFont val="Arial"/>
            <family val="2"/>
          </rPr>
          <t>Bitte Quote in % zum Nettoumsatz angeben, z.B. branchenübliche Quote.</t>
        </r>
      </text>
    </comment>
    <comment ref="I18" authorId="2" shapeId="0" xr:uid="{00000000-0006-0000-0D00-000006000000}">
      <text>
        <r>
          <rPr>
            <sz val="10"/>
            <color indexed="81"/>
            <rFont val="Arial"/>
            <family val="2"/>
          </rPr>
          <t>Bitte Quote in % zum Nettoumsatz angeben, z.B. branchenübliche Quote</t>
        </r>
      </text>
    </comment>
    <comment ref="D19" authorId="0" shapeId="0" xr:uid="{00000000-0006-0000-0D00-000007000000}">
      <text>
        <r>
          <rPr>
            <sz val="10"/>
            <color indexed="81"/>
            <rFont val="Arial"/>
            <family val="2"/>
          </rPr>
          <t>Gerundeter Wert</t>
        </r>
      </text>
    </comment>
    <comment ref="F19" authorId="0" shapeId="0" xr:uid="{00000000-0006-0000-0D00-000008000000}">
      <text>
        <r>
          <rPr>
            <sz val="10"/>
            <color indexed="81"/>
            <rFont val="Arial"/>
            <family val="2"/>
          </rPr>
          <t>Gerundeter Wert</t>
        </r>
      </text>
    </comment>
    <comment ref="H19" authorId="0" shapeId="0" xr:uid="{00000000-0006-0000-0D00-000009000000}">
      <text>
        <r>
          <rPr>
            <sz val="10"/>
            <color indexed="81"/>
            <rFont val="Arial"/>
            <family val="2"/>
          </rPr>
          <t>Gerundeter Wert</t>
        </r>
      </text>
    </comment>
    <comment ref="A31" authorId="1" shapeId="0" xr:uid="{00000000-0006-0000-0D00-00000A000000}">
      <text>
        <r>
          <rPr>
            <sz val="10"/>
            <color indexed="81"/>
            <rFont val="Arial"/>
            <family val="2"/>
          </rPr>
          <t>Es wird eine 5-Tage-Woche unterstellt. Abweichende Tagesarbeitszeit bitte eintragen.</t>
        </r>
      </text>
    </comment>
    <comment ref="A49" authorId="3" shapeId="0" xr:uid="{00000000-0006-0000-0D00-00000B000000}">
      <text>
        <r>
          <rPr>
            <sz val="10"/>
            <color indexed="81"/>
            <rFont val="Arial"/>
            <family val="2"/>
          </rPr>
          <t>Der Materialeinsatz wird  als - branchenüblicher -%-Wert des Gesamtumsatzes eingegeben.</t>
        </r>
      </text>
    </comment>
    <comment ref="A50" authorId="3" shapeId="0" xr:uid="{00000000-0006-0000-0D00-00000C000000}">
      <text>
        <r>
          <rPr>
            <sz val="10"/>
            <color indexed="81"/>
            <rFont val="Arial"/>
            <family val="2"/>
          </rPr>
          <t>Aufschlag auf den Materfialeinsatz zur Deckung der Beschaffungsgemeinkosten sowie eines anteiligen Gewinns.</t>
        </r>
      </text>
    </comment>
    <comment ref="A78" authorId="3" shapeId="0" xr:uid="{00000000-0006-0000-0D00-00000D000000}">
      <text>
        <r>
          <rPr>
            <sz val="10"/>
            <color indexed="81"/>
            <rFont val="Arial"/>
            <family val="2"/>
          </rPr>
          <t xml:space="preserve">In diesem Tabellenbereich können Sie anhand der von Ihnen erwarteten Kunden pro Tag den möglichen Jahresumsatz (incl. MWSt) ermitteln. </t>
        </r>
      </text>
    </comment>
    <comment ref="A86" authorId="3" shapeId="0" xr:uid="{00000000-0006-0000-0D00-00000E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N87" authorId="0" shapeId="0" xr:uid="{00000000-0006-0000-0D00-00000F000000}">
      <text>
        <r>
          <rPr>
            <b/>
            <sz val="10"/>
            <color indexed="81"/>
            <rFont val="Arial"/>
            <family val="2"/>
          </rPr>
          <t>Wenn</t>
        </r>
        <r>
          <rPr>
            <sz val="10"/>
            <color indexed="81"/>
            <rFont val="Arial"/>
            <family val="2"/>
          </rPr>
          <t xml:space="preserve"> in dieser Hilfstabelle  nur einige Umsatzbeispiele erfasst werden, ist  die Summe dieser Bereiche  kleiner als 100%. </t>
        </r>
      </text>
    </comment>
    <comment ref="C113" authorId="0" shapeId="0" xr:uid="{00000000-0006-0000-0D00-000010000000}">
      <text>
        <r>
          <rPr>
            <sz val="9"/>
            <color indexed="81"/>
            <rFont val="Arial"/>
            <family val="2"/>
          </rPr>
          <t>Je nach betrachteter Zeitperiode bitte eingeben:
Jahr
Monat 
Woche 
Tag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Arnold</author>
    <author xml:space="preserve"> </author>
  </authors>
  <commentList>
    <comment ref="E8" authorId="0" shapeId="0" xr:uid="{00000000-0006-0000-0E00-000001000000}">
      <text>
        <r>
          <rPr>
            <sz val="9"/>
            <color indexed="81"/>
            <rFont val="Tahoma"/>
            <family val="2"/>
          </rPr>
          <t>Bitte eingeben:
1 - für das erste Geschäftsjahr
2 - für das zweite Geschäftsjahr
3 - für das dritte Geschätsjahr
Entsprechend werden jeweils die vorher ermittelten Werte übernommen.</t>
        </r>
      </text>
    </comment>
    <comment ref="D10" authorId="1" shapeId="0" xr:uid="{00000000-0006-0000-0E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r>
          <rPr>
            <sz val="8"/>
            <color indexed="81"/>
            <rFont val="Tahoma"/>
            <family val="2"/>
          </rPr>
          <t xml:space="preserve">
</t>
        </r>
      </text>
    </comment>
    <comment ref="J23" authorId="0" shapeId="0" xr:uid="{00000000-0006-0000-0E00-000003000000}">
      <text>
        <r>
          <rPr>
            <sz val="10"/>
            <color indexed="81"/>
            <rFont val="Arial"/>
            <family val="2"/>
          </rPr>
          <t>Diese Aufschläge werden - kostenmindernd  - bei der Ermittlung der über den Stundenkostensatz abzurechnenden Kosten einbezogen.</t>
        </r>
      </text>
    </comment>
    <comment ref="C31" authorId="2" shapeId="0" xr:uid="{00000000-0006-0000-0E00-000004000000}">
      <text>
        <r>
          <rPr>
            <sz val="10"/>
            <color indexed="81"/>
            <rFont val="Arial"/>
            <family val="2"/>
          </rPr>
          <t>Unternehmerlohn wird nur bei Einzelunternehmen/ Personengesellschaften angezeigt;  bei Kapitalgesellschaften ist das in den Personalkosten erfasste Gschäftsführergehalt ggf. zu korrigieren.</t>
        </r>
      </text>
    </comment>
    <comment ref="C32" authorId="0" shapeId="0" xr:uid="{00000000-0006-0000-0E00-000005000000}">
      <text>
        <r>
          <rPr>
            <sz val="10"/>
            <color indexed="81"/>
            <rFont val="Arial"/>
            <family val="2"/>
          </rPr>
          <t>Hier können z.B. erfasst werden:
- Kalkulatorische Miete</t>
        </r>
        <r>
          <rPr>
            <sz val="9"/>
            <color indexed="81"/>
            <rFont val="Tahoma"/>
            <family val="2"/>
          </rPr>
          <t xml:space="preserve">
</t>
        </r>
        <r>
          <rPr>
            <sz val="10"/>
            <color indexed="81"/>
            <rFont val="Arial"/>
            <family val="2"/>
          </rPr>
          <t>- Kalulatorische Personalkosten Lebenspartner
- Geplante Gewinnmarge
- ...</t>
        </r>
      </text>
    </comment>
    <comment ref="B56" authorId="0" shapeId="0" xr:uid="{00000000-0006-0000-0E00-000006000000}">
      <text>
        <r>
          <rPr>
            <sz val="10"/>
            <color indexed="81"/>
            <rFont val="Arial"/>
            <family val="2"/>
          </rPr>
          <t>Es wird eine 5-Tage-Woche unterstellt.</t>
        </r>
      </text>
    </comment>
    <comment ref="J72" authorId="0" shapeId="0" xr:uid="{00000000-0006-0000-0E00-000007000000}">
      <text>
        <r>
          <rPr>
            <sz val="10"/>
            <color indexed="81"/>
            <rFont val="Arial"/>
            <family val="2"/>
          </rPr>
          <t>Hier bitte den aktuellen MWSt-Satz eingeben, um einen "Brutto" - Wert zu ermitteln.
- So kann eine Vergleichbarkeit mit dem "am Markt" erzielbaren Stundenverrechnungsatz erreicht werden.</t>
        </r>
      </text>
    </comment>
    <comment ref="Y77" authorId="3" shapeId="0" xr:uid="{00000000-0006-0000-0E00-000008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J90" authorId="0" shapeId="0" xr:uid="{00000000-0006-0000-0E00-000009000000}">
      <text>
        <r>
          <rPr>
            <sz val="10"/>
            <color indexed="81"/>
            <rFont val="Arial"/>
            <family val="2"/>
          </rPr>
          <t>Bitte  den  "am Markt" erzielten - Brutto Stundenverrechnungssatz  eingeben.</t>
        </r>
      </text>
    </comment>
    <comment ref="AA109" authorId="1" shapeId="0" xr:uid="{00000000-0006-0000-0E00-00000A000000}">
      <text>
        <r>
          <rPr>
            <sz val="9"/>
            <color indexed="81"/>
            <rFont val="Arial"/>
            <family val="2"/>
          </rPr>
          <t>Je nach betrachteter Zeitperiode bitte eingeben:
Jahr
Monat 
Woche 
Tag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Hemens</author>
    <author>HWK</author>
    <author>Arnold.Ekkehard</author>
    <author>Ekkehard Arnold</author>
    <author xml:space="preserve"> </author>
    <author>Ingrid</author>
  </authors>
  <commentList>
    <comment ref="B7" authorId="0" shapeId="0" xr:uid="{00000000-0006-0000-0F00-000001000000}">
      <text>
        <r>
          <rPr>
            <sz val="10"/>
            <color indexed="81"/>
            <rFont val="Arial"/>
            <family val="2"/>
          </rPr>
          <t>Erfolgen Ihre Umsätze regelmäßig gegen Barzahlung, entstehen im ersten Monat  100% Zahlungeingänge. Wenn Sie Rechnungen schreiben, müssen Sie mit verzögertem Zahlngseingang rechnen. Bitte schätzen  Sie  die Verteilung des Zahlungseingangs auf drei Monate.</t>
        </r>
      </text>
    </comment>
    <comment ref="D13" authorId="0" shapeId="0" xr:uid="{00000000-0006-0000-0F00-000002000000}">
      <text>
        <r>
          <rPr>
            <sz val="10"/>
            <color indexed="81"/>
            <rFont val="Arial"/>
            <family val="2"/>
          </rPr>
          <t>Der Anfangsmonat wird auf der Startseite festgelegt.</t>
        </r>
      </text>
    </comment>
    <comment ref="P13" authorId="1" shapeId="0" xr:uid="{00000000-0006-0000-0F00-000003000000}">
      <text>
        <r>
          <rPr>
            <sz val="10"/>
            <color indexed="81"/>
            <rFont val="Arial"/>
            <family val="2"/>
          </rPr>
          <t>Hier wird die  Summe der Monatswerte erfasst. Diese Summe muss mit den Soll-Werten in Spalte C übereinstimmen.</t>
        </r>
        <r>
          <rPr>
            <sz val="8"/>
            <color indexed="81"/>
            <rFont val="Arial"/>
            <family val="2"/>
          </rPr>
          <t xml:space="preserve">
</t>
        </r>
      </text>
    </comment>
    <comment ref="A14" authorId="0" shapeId="0" xr:uid="{00000000-0006-0000-0F00-000004000000}">
      <text>
        <r>
          <rPr>
            <sz val="10"/>
            <color indexed="81"/>
            <rFont val="Arial"/>
            <family val="2"/>
          </rPr>
          <t xml:space="preserve">Bei der Verteilung des Jahresumsatzes auf die einzelnen Monate sollten saisonale und sonstige  Schwankungen berücksichtigt werden. </t>
        </r>
      </text>
    </comment>
    <comment ref="A15" authorId="0" shapeId="0" xr:uid="{00000000-0006-0000-0F00-000005000000}">
      <text>
        <r>
          <rPr>
            <sz val="10"/>
            <color indexed="81"/>
            <rFont val="Arial"/>
            <family val="2"/>
          </rPr>
          <t>Besteuerung nach vereinbarten Entgelten (Soll - Besteuerung).</t>
        </r>
      </text>
    </comment>
    <comment ref="A18" authorId="0" shapeId="0" xr:uid="{00000000-0006-0000-0F00-000006000000}">
      <text>
        <r>
          <rPr>
            <sz val="10"/>
            <color indexed="81"/>
            <rFont val="Arial"/>
            <family val="2"/>
          </rPr>
          <t>Die  Einzahlungen hängen ab von den oben angegebenen  Zahlungszielen.</t>
        </r>
      </text>
    </comment>
    <comment ref="A19" authorId="0" shapeId="0" xr:uid="{00000000-0006-0000-0F00-000007000000}">
      <text>
        <r>
          <rPr>
            <sz val="10"/>
            <color indexed="81"/>
            <rFont val="Arial"/>
            <family val="2"/>
          </rPr>
          <t>z.B. Darlehen, private Einlagen.</t>
        </r>
      </text>
    </comment>
    <comment ref="C19" authorId="2" shapeId="0" xr:uid="{00000000-0006-0000-0F00-000008000000}">
      <text>
        <r>
          <rPr>
            <sz val="10"/>
            <color indexed="81"/>
            <rFont val="Arial"/>
            <family val="2"/>
          </rPr>
          <t>Erfasst werden aus Blatt: Finanzierung  die Bareinlage, C11 und die Darlehen, C26.</t>
        </r>
        <r>
          <rPr>
            <sz val="9"/>
            <color indexed="81"/>
            <rFont val="Tahoma"/>
            <family val="2"/>
          </rPr>
          <t xml:space="preserve">
</t>
        </r>
      </text>
    </comment>
    <comment ref="A24" authorId="0" shapeId="0" xr:uid="{00000000-0006-0000-0F00-000009000000}">
      <text>
        <r>
          <rPr>
            <sz val="10"/>
            <color indexed="81"/>
            <rFont val="Arial"/>
            <family val="2"/>
          </rPr>
          <t>Ggf. abweichenden Monat der Zahlung  berücksichtigen.</t>
        </r>
      </text>
    </comment>
    <comment ref="B24" authorId="2" shapeId="0" xr:uid="{00000000-0006-0000-0F00-00000A000000}">
      <text>
        <r>
          <rPr>
            <sz val="10"/>
            <color indexed="81"/>
            <rFont val="Arial"/>
            <family val="2"/>
          </rPr>
          <t>"Ja" bedeutet: Vorsteuer wird in Zeile 48 erfasst, und bei der Ermittlung der USt - Zahllast  in Zeile 50 berücksichtigt.</t>
        </r>
      </text>
    </comment>
    <comment ref="B29" authorId="3" shapeId="0" xr:uid="{00000000-0006-0000-0F00-00000B000000}">
      <text>
        <r>
          <rPr>
            <sz val="10"/>
            <color indexed="81"/>
            <rFont val="Arial"/>
            <family val="2"/>
          </rPr>
          <t>Die Versicherungssteuer kann nicht als Vortsteuer abgezogen werden.</t>
        </r>
      </text>
    </comment>
    <comment ref="C49" authorId="4" shapeId="0" xr:uid="{00000000-0006-0000-0F00-00000C000000}">
      <text>
        <r>
          <rPr>
            <sz val="10"/>
            <color indexed="81"/>
            <rFont val="Arial"/>
            <family val="2"/>
          </rPr>
          <t>Überprüfe und ergänze ggf. die vorgeschlagenen Übernahmen aus dem Blatt:  Kapitalbedarf 
(Felder C20 + C22 + C23)</t>
        </r>
      </text>
    </comment>
    <comment ref="A50" authorId="0" shapeId="0" xr:uid="{00000000-0006-0000-0F00-00000D000000}">
      <text>
        <r>
          <rPr>
            <sz val="10"/>
            <color indexed="81"/>
            <rFont val="Arial"/>
            <family val="2"/>
          </rPr>
          <t xml:space="preserve">Übernommen wird der "notwendige Unternehmerlohn" aus dem Blatt: Unternehmerlohn, Zeile 40.
Dies gilt nicht für: die Rechtsformen: GmbH, UG (haftungsbeschränkt), Ltd. </t>
        </r>
      </text>
    </comment>
    <comment ref="D54" authorId="5" shapeId="0" xr:uid="{00000000-0006-0000-0F00-00000E000000}">
      <text>
        <r>
          <rPr>
            <sz val="12"/>
            <color indexed="81"/>
            <rFont val="Arial"/>
            <family val="2"/>
          </rPr>
          <t>Hier kann USt -Zahllast aus Vormonat eingetragen werden.</t>
        </r>
      </text>
    </comment>
    <comment ref="C56" authorId="4" shapeId="0" xr:uid="{00000000-0006-0000-0F00-00000F000000}">
      <text>
        <r>
          <rPr>
            <sz val="12"/>
            <color indexed="81"/>
            <rFont val="Arial"/>
            <family val="2"/>
          </rPr>
          <t>bestehender Kontokorrent;  wird vom Blatt Finanzierung,  Feld C29, übernommen.</t>
        </r>
      </text>
    </comment>
    <comment ref="C59" authorId="2" shapeId="0" xr:uid="{00000000-0006-0000-0F00-000010000000}">
      <text>
        <r>
          <rPr>
            <sz val="12"/>
            <color indexed="81"/>
            <rFont val="Arial"/>
            <family val="2"/>
          </rPr>
          <t>Kreditrahmen kann hier unabhängig von dem im Blatt Finanzierung  ermittelten Kurzfristigen Fremdkapital, Feld C30, eingegeben werden.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HWK</author>
    <author>Hemens</author>
    <author>Ekkehard Arnold</author>
    <author xml:space="preserve"> </author>
  </authors>
  <commentList>
    <comment ref="G6" authorId="0" shapeId="0" xr:uid="{00000000-0006-0000-1000-000001000000}">
      <text>
        <r>
          <rPr>
            <sz val="10"/>
            <color indexed="81"/>
            <rFont val="Arial"/>
            <family val="2"/>
          </rPr>
          <t>Zahlungsziele und Steuersätze aus Liquiditätsplan 1. Jahr übernommen.</t>
        </r>
      </text>
    </comment>
    <comment ref="D13" authorId="1" shapeId="0" xr:uid="{00000000-0006-0000-1000-000002000000}">
      <text>
        <r>
          <rPr>
            <sz val="10"/>
            <color indexed="81"/>
            <rFont val="Arial"/>
            <family val="2"/>
          </rPr>
          <t>Der Anfangsmonat wird auf der Startseite festgelegt.</t>
        </r>
      </text>
    </comment>
    <comment ref="A14" authorId="1" shapeId="0" xr:uid="{00000000-0006-0000-1000-000003000000}">
      <text>
        <r>
          <rPr>
            <sz val="10"/>
            <color indexed="81"/>
            <rFont val="Arial"/>
            <family val="2"/>
          </rPr>
          <t xml:space="preserve">Bei der Verteilung des Jahresumsatzes auf die einzelnen Monate sollten saisonale und sonstige  Schwankungen berücksichtigt werden. </t>
        </r>
      </text>
    </comment>
    <comment ref="A15" authorId="1" shapeId="0" xr:uid="{00000000-0006-0000-1000-000004000000}">
      <text>
        <r>
          <rPr>
            <sz val="10"/>
            <color indexed="81"/>
            <rFont val="Arial"/>
            <family val="2"/>
          </rPr>
          <t>Besteuerung nach vereinbarten Entgelten (Soll - Besteuerung).</t>
        </r>
      </text>
    </comment>
    <comment ref="A19" authorId="1" shapeId="0" xr:uid="{00000000-0006-0000-1000-000005000000}">
      <text>
        <r>
          <rPr>
            <sz val="10"/>
            <color indexed="81"/>
            <rFont val="Arial"/>
            <family val="2"/>
          </rPr>
          <t>Einzahlungen aus den letzten beiden Monaten des 1.  Geschäftsjahres.</t>
        </r>
      </text>
    </comment>
    <comment ref="A24" authorId="1" shapeId="0" xr:uid="{00000000-0006-0000-1000-000006000000}">
      <text>
        <r>
          <rPr>
            <sz val="10"/>
            <color indexed="81"/>
            <rFont val="Arial"/>
            <family val="2"/>
          </rPr>
          <t>Datum der Zahlung ist zu berücksichtigen.</t>
        </r>
      </text>
    </comment>
    <comment ref="B29" authorId="2" shapeId="0" xr:uid="{00000000-0006-0000-1000-000007000000}">
      <text>
        <r>
          <rPr>
            <sz val="10"/>
            <color indexed="81"/>
            <rFont val="Arial"/>
            <family val="2"/>
          </rPr>
          <t>Die Versicherungssteuer kann nicht als Vorsteuer abgezogen werden.</t>
        </r>
      </text>
    </comment>
    <comment ref="C51" authorId="3" shapeId="0" xr:uid="{00000000-0006-0000-1000-000008000000}">
      <text>
        <r>
          <rPr>
            <sz val="10"/>
            <color indexed="81"/>
            <rFont val="Arial"/>
            <family val="2"/>
          </rPr>
          <t>Auf 100 EUR gerundet.</t>
        </r>
      </text>
    </comment>
    <comment ref="D54" authorId="0" shapeId="0" xr:uid="{00000000-0006-0000-1000-000009000000}">
      <text>
        <r>
          <rPr>
            <sz val="10"/>
            <color indexed="81"/>
            <rFont val="Arial"/>
            <family val="2"/>
          </rPr>
          <t>Ermittelt vom lezten Monat des 1.  Geschäftsjahres.</t>
        </r>
      </text>
    </comment>
    <comment ref="C56" authorId="0" shapeId="0" xr:uid="{00000000-0006-0000-1000-00000A000000}">
      <text>
        <r>
          <rPr>
            <sz val="10"/>
            <color indexed="81"/>
            <rFont val="Arial"/>
            <family val="2"/>
          </rPr>
          <t>Wert aus Liquiditäsplan 1. Jahr übernommen.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HWK</author>
    <author>Hemens</author>
    <author>Ekkehard Arnold</author>
    <author xml:space="preserve"> </author>
  </authors>
  <commentList>
    <comment ref="G6" authorId="0" shapeId="0" xr:uid="{00000000-0006-0000-1100-000001000000}">
      <text>
        <r>
          <rPr>
            <sz val="10"/>
            <color indexed="81"/>
            <rFont val="Arial"/>
            <family val="2"/>
          </rPr>
          <t>Zahlungsziele und Steuersätze aus Liquiditätsplan 1. Jahr übernommen.</t>
        </r>
      </text>
    </comment>
    <comment ref="D13" authorId="1" shapeId="0" xr:uid="{00000000-0006-0000-1100-000002000000}">
      <text>
        <r>
          <rPr>
            <sz val="10"/>
            <color indexed="81"/>
            <rFont val="Arial"/>
            <family val="2"/>
          </rPr>
          <t>Der Anfangsmonat wird auf der Startseite festgelegt.</t>
        </r>
      </text>
    </comment>
    <comment ref="A14" authorId="1" shapeId="0" xr:uid="{00000000-0006-0000-1100-000003000000}">
      <text>
        <r>
          <rPr>
            <sz val="10"/>
            <color indexed="81"/>
            <rFont val="Arial"/>
            <family val="2"/>
          </rPr>
          <t xml:space="preserve">Bei der Verteilung des Jahresumsatzes auf die einzelnen Monate sollten saisonale und sonstige  Schwankungen berücksichtigt werden. </t>
        </r>
      </text>
    </comment>
    <comment ref="A15" authorId="1" shapeId="0" xr:uid="{00000000-0006-0000-1100-000004000000}">
      <text>
        <r>
          <rPr>
            <sz val="10"/>
            <color indexed="81"/>
            <rFont val="Arial"/>
            <family val="2"/>
          </rPr>
          <t>Besteuerung nach vereinbarten Entgelten (Soll - Besteuerung).</t>
        </r>
      </text>
    </comment>
    <comment ref="A19" authorId="1" shapeId="0" xr:uid="{00000000-0006-0000-1100-000005000000}">
      <text>
        <r>
          <rPr>
            <sz val="10"/>
            <color indexed="81"/>
            <rFont val="Arial"/>
            <family val="2"/>
          </rPr>
          <t>Einzahlungen aus den letzten beiden Monaten des 2.  Geschäftsjahres.</t>
        </r>
      </text>
    </comment>
    <comment ref="A24" authorId="1" shapeId="0" xr:uid="{00000000-0006-0000-1100-000006000000}">
      <text>
        <r>
          <rPr>
            <sz val="10"/>
            <color indexed="81"/>
            <rFont val="Arial"/>
            <family val="2"/>
          </rPr>
          <t>Datum der Zahlung ist zu berücksichtigen.</t>
        </r>
      </text>
    </comment>
    <comment ref="B29" authorId="2" shapeId="0" xr:uid="{00000000-0006-0000-1100-000007000000}">
      <text>
        <r>
          <rPr>
            <sz val="10"/>
            <color indexed="81"/>
            <rFont val="Arial"/>
            <family val="2"/>
          </rPr>
          <t>Die Versicherungssteuer kann nicht als Vortsteuer abgezogen werden.</t>
        </r>
      </text>
    </comment>
    <comment ref="C51" authorId="3" shapeId="0" xr:uid="{00000000-0006-0000-1100-000008000000}">
      <text>
        <r>
          <rPr>
            <sz val="11"/>
            <color indexed="81"/>
            <rFont val="Arial"/>
            <family val="2"/>
          </rPr>
          <t xml:space="preserve"> </t>
        </r>
        <r>
          <rPr>
            <sz val="10"/>
            <color indexed="81"/>
            <rFont val="Arial"/>
            <family val="2"/>
          </rPr>
          <t>Auf 100 EUR gerundet.</t>
        </r>
      </text>
    </comment>
    <comment ref="C56" authorId="0" shapeId="0" xr:uid="{00000000-0006-0000-1100-000009000000}">
      <text>
        <r>
          <rPr>
            <sz val="10"/>
            <color indexed="81"/>
            <rFont val="Arial"/>
            <family val="2"/>
          </rPr>
          <t>Wert aus Liquiditäsplan 2. Jahr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Arnold.Ekkehard</author>
    <author>Vogel.Tobias</author>
    <author>Hemens</author>
    <author>Kaschny</author>
    <author>HWK</author>
    <author>Claudia Busch</author>
  </authors>
  <commentList>
    <comment ref="A10" authorId="0" shapeId="0" xr:uid="{00000000-0006-0000-0300-000001000000}">
      <text>
        <r>
          <rPr>
            <sz val="10"/>
            <color indexed="81"/>
            <rFont val="Arial"/>
            <family val="2"/>
          </rPr>
          <t>Kaufpreis für die Übernahme (von Geschäftsanteilen) eines Unternehmens (sog. share deal).</t>
        </r>
      </text>
    </comment>
    <comment ref="B10" authorId="1" shapeId="0" xr:uid="{00000000-0006-0000-0300-000002000000}">
      <text>
        <r>
          <rPr>
            <sz val="10"/>
            <color indexed="81"/>
            <rFont val="Arial"/>
            <family val="2"/>
          </rPr>
          <t>Sollten Geschäftsanteile erworben werden, sind diese prozentual zu erfassen.</t>
        </r>
      </text>
    </comment>
    <comment ref="G10" authorId="0" shapeId="0" xr:uid="{00000000-0006-0000-0300-000003000000}">
      <text>
        <r>
          <rPr>
            <sz val="10"/>
            <color indexed="81"/>
            <rFont val="Arial"/>
            <family val="2"/>
          </rPr>
          <t>Schätzwert entsprechend des Anlageverzeichnis des  durch Anteilskauf (share deal) zu übernehmenden  Unternehmens.</t>
        </r>
      </text>
    </comment>
    <comment ref="H10" authorId="0" shapeId="0" xr:uid="{00000000-0006-0000-0300-000004000000}">
      <text>
        <r>
          <rPr>
            <sz val="10"/>
            <color indexed="81"/>
            <rFont val="Arial"/>
            <family val="2"/>
          </rPr>
          <t>Die Höhe der bilanzierten Abschreibungen des  Unternehmens, das im Wege des Anteilskaufs (share deal) übernommen werden soll.</t>
        </r>
      </text>
    </comment>
    <comment ref="A11" authorId="2" shapeId="0" xr:uid="{00000000-0006-0000-0300-000005000000}">
      <text>
        <r>
          <rPr>
            <sz val="10"/>
            <color indexed="81"/>
            <rFont val="Arial"/>
            <family val="2"/>
          </rPr>
          <t>Kaufpreisanteil für ein Unternehmen, der über den Substanzwert hinausgeht.</t>
        </r>
      </text>
    </comment>
    <comment ref="A12" authorId="0" shapeId="0" xr:uid="{00000000-0006-0000-0300-000006000000}">
      <text>
        <r>
          <rPr>
            <sz val="10"/>
            <color indexed="81"/>
            <rFont val="Arial"/>
            <family val="2"/>
          </rPr>
          <t>Ein Grundstückserwerb kann umsatzsteuerbefreit sein. 
Rücksprache mit Steuerberater erforderlich.</t>
        </r>
        <r>
          <rPr>
            <sz val="10"/>
            <color indexed="81"/>
            <rFont val="Tahoma"/>
            <family val="2"/>
          </rPr>
          <t xml:space="preserve">
</t>
        </r>
      </text>
    </comment>
    <comment ref="A19" authorId="2" shapeId="0" xr:uid="{00000000-0006-0000-0300-000007000000}">
      <text>
        <r>
          <rPr>
            <sz val="10"/>
            <color indexed="81"/>
            <rFont val="Arial"/>
            <family val="2"/>
          </rPr>
          <t>z.B. Genossenschaftsanteile, Anteile an Einkaufsgemeinschaften.</t>
        </r>
      </text>
    </comment>
    <comment ref="A21" authorId="2" shapeId="0" xr:uid="{00000000-0006-0000-0300-000008000000}">
      <text>
        <r>
          <rPr>
            <sz val="10"/>
            <color indexed="81"/>
            <rFont val="Arial"/>
            <family val="2"/>
          </rPr>
          <t>Insbesondere:
- erstes Warenlager
- Übernahmebestand
- Jahresendbestand</t>
        </r>
      </text>
    </comment>
    <comment ref="A25" authorId="3" shapeId="0" xr:uid="{00000000-0006-0000-0300-000009000000}">
      <text>
        <r>
          <rPr>
            <sz val="10"/>
            <color indexed="81"/>
            <rFont val="Arial"/>
            <family val="2"/>
          </rPr>
          <t xml:space="preserve">z.B. Eröffnungswerbung, Marktuntersuchungen. 
Hinweis: die laufenden Werbeaufwendungen im Blatt: 'übrige Kosten' erfassen. </t>
        </r>
      </text>
    </comment>
    <comment ref="A26" authorId="2" shapeId="0" xr:uid="{00000000-0006-0000-0300-00000A000000}">
      <text>
        <r>
          <rPr>
            <sz val="10"/>
            <color indexed="81"/>
            <rFont val="Arial"/>
            <family val="2"/>
          </rPr>
          <t>notwendige Vorfinanzierung von Aufträgen bis zum  Zahlungseingang</t>
        </r>
      </text>
    </comment>
    <comment ref="A27" authorId="3" shapeId="0" xr:uid="{00000000-0006-0000-0300-00000B000000}">
      <text>
        <r>
          <rPr>
            <sz val="10"/>
            <color indexed="81"/>
            <rFont val="Arial"/>
            <family val="2"/>
          </rPr>
          <t xml:space="preserve">Insbesondere
- Anbeldegebühren (z.B. Gewerbeanmeldung, Rolleneintragung) 
- Finanzierung der Anlaufphase des Unternehmens, bis  ca. 2 - 3 
   Monatsumsätze
- Umsatzsteuervorfinanzierung für Anfangsinvestitionen
</t>
        </r>
      </text>
    </comment>
    <comment ref="A28" authorId="4" shapeId="0" xr:uid="{00000000-0006-0000-0300-00000C000000}">
      <text>
        <r>
          <rPr>
            <sz val="10"/>
            <color indexed="81"/>
            <rFont val="Arial"/>
            <family val="2"/>
          </rPr>
          <t>Erforderlich bei nicht 100% Auszahlung eines Kredites (wird im Blatt Finanzierung ermittelt).</t>
        </r>
      </text>
    </comment>
    <comment ref="A29" authorId="5" shapeId="0" xr:uid="{00000000-0006-0000-0300-00000D000000}">
      <text>
        <r>
          <rPr>
            <sz val="10"/>
            <color indexed="81"/>
            <rFont val="Arial"/>
            <family val="2"/>
          </rPr>
          <t>Hinweis für die Finanzierung: Liquiditätsreserven werden i.d.R. durch Kontokorrentrahmen abgedeckt.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Hemens/Stehr</author>
    <author>Hemens</author>
    <author xml:space="preserve"> </author>
    <author>Vogel.Tobias</author>
  </authors>
  <commentList>
    <comment ref="B11" authorId="0" shapeId="0" xr:uid="{00000000-0006-0000-0400-000001000000}">
      <text>
        <r>
          <rPr>
            <sz val="10"/>
            <color indexed="81"/>
            <rFont val="Arial"/>
            <family val="2"/>
          </rPr>
          <t>Einschließlich möglichem Kontokorrentguthaben.</t>
        </r>
      </text>
    </comment>
    <comment ref="B12" authorId="0" shapeId="0" xr:uid="{00000000-0006-0000-0400-000002000000}">
      <text>
        <r>
          <rPr>
            <sz val="10"/>
            <color indexed="81"/>
            <rFont val="Arial"/>
            <family val="2"/>
          </rPr>
          <t>Nachzuweisen ist hierbei, dass es sich um eine Schenkung und nicht z.B. um ein Privatdarlehen handelt.</t>
        </r>
      </text>
    </comment>
    <comment ref="B13" authorId="1" shapeId="0" xr:uid="{00000000-0006-0000-0400-000003000000}">
      <text>
        <r>
          <rPr>
            <sz val="10"/>
            <color indexed="81"/>
            <rFont val="Arial"/>
            <family val="2"/>
          </rPr>
          <t>Die Höhe der vohandenen Mittel /Sacheinlagen wird aus dem Blatt Kapitalbedarf übernommen.</t>
        </r>
      </text>
    </comment>
    <comment ref="E16" authorId="2" shapeId="0" xr:uid="{00000000-0006-0000-0400-000004000000}">
      <text>
        <r>
          <rPr>
            <sz val="10"/>
            <color indexed="81"/>
            <rFont val="Arial"/>
            <family val="2"/>
          </rPr>
          <t>Bitte den jeweiligen Nominalzinssatz  eintragen! 
Aktuelle Darlehenskonditionen gibt es unter 
- www.kfw.de
- www.nrw-bank.de.
Falls eine Ausfallbürgschaft beantragt wird, ist die jährliche Bürgschaftsprovision zum Zinssatz zu addieren. (vgl. www.bb-nrw.de)</t>
        </r>
      </text>
    </comment>
    <comment ref="H16" authorId="3" shapeId="0" xr:uid="{00000000-0006-0000-0400-000005000000}">
      <text>
        <r>
          <rPr>
            <sz val="10"/>
            <color indexed="81"/>
            <rFont val="Arial"/>
            <family val="2"/>
          </rPr>
          <t>Berücksichtigt werden maximal 36 tilgungsfreie Monate  ( 3 Jahre).</t>
        </r>
      </text>
    </comment>
    <comment ref="J16" authorId="1" shapeId="0" xr:uid="{00000000-0006-0000-0400-000006000000}">
      <text>
        <r>
          <rPr>
            <sz val="10"/>
            <color indexed="81"/>
            <rFont val="Arial"/>
            <family val="2"/>
          </rPr>
          <t>Zusätzlicher Kapital- und Finanzierungsbedarf bei nicht 100%iger Auszahlung von Krediten.
(Betrag auf 100 EUR gerundet.)</t>
        </r>
      </text>
    </comment>
    <comment ref="B18" authorId="0" shapeId="0" xr:uid="{00000000-0006-0000-0400-000007000000}">
      <text>
        <r>
          <rPr>
            <sz val="10"/>
            <color indexed="81"/>
            <rFont val="Arial"/>
            <family val="2"/>
          </rPr>
          <t>Bitte beim KfW - Startgeld beachten: 
Gesamtfremdfinanzierung nicht höher als 100.000 EUR.
Meistergründugsprämie wird  als Fremdkapital angerechnet.</t>
        </r>
      </text>
    </comment>
    <comment ref="A21" authorId="0" shapeId="0" xr:uid="{00000000-0006-0000-0400-000008000000}">
      <text>
        <r>
          <rPr>
            <sz val="10"/>
            <color indexed="81"/>
            <rFont val="Arial"/>
            <family val="2"/>
          </rPr>
          <t>Ziel ist die Stärkung der Eigenkapital-Basis.
Beteiligungshöhe maximal 50.000 EUR.
Mehr Infos:
Bürgschaftsbank NRW
www.bb-nrw.de</t>
        </r>
      </text>
    </comment>
    <comment ref="E21" authorId="4" shapeId="0" xr:uid="{00000000-0006-0000-0400-000009000000}">
      <text>
        <r>
          <rPr>
            <sz val="10"/>
            <color indexed="81"/>
            <rFont val="Arial"/>
            <family val="2"/>
          </rPr>
          <t xml:space="preserve">Vergütung und Gewinnbeteiligung  im Blatt Zins und Tilgung  (Z5:Z6) erfasst. </t>
        </r>
      </text>
    </comment>
    <comment ref="F21" authorId="4" shapeId="0" xr:uid="{00000000-0006-0000-0400-00000A000000}">
      <text>
        <r>
          <rPr>
            <sz val="10"/>
            <color indexed="81"/>
            <rFont val="Arial"/>
            <family val="2"/>
          </rPr>
          <t xml:space="preserve">Laufzeit  im Blatt Zins und Tilgung  (Z7) erfasst. </t>
        </r>
      </text>
    </comment>
    <comment ref="G21" authorId="4" shapeId="0" xr:uid="{00000000-0006-0000-0400-00000B000000}">
      <text>
        <r>
          <rPr>
            <sz val="10"/>
            <color indexed="81"/>
            <rFont val="Arial"/>
            <family val="2"/>
          </rPr>
          <t xml:space="preserve">im Blatt Zins und Tilgung  (Z5:Z6) berücksichtigt. </t>
        </r>
      </text>
    </comment>
    <comment ref="H21" authorId="4" shapeId="0" xr:uid="{00000000-0006-0000-0400-00000C000000}">
      <text>
        <r>
          <rPr>
            <sz val="10"/>
            <color indexed="81"/>
            <rFont val="Arial"/>
            <family val="2"/>
          </rPr>
          <t xml:space="preserve">Tilgungsfreie Zeit  im Blatt Zins und Tilgung  (Z8) erfasst. </t>
        </r>
      </text>
    </comment>
    <comment ref="A22" authorId="1" shapeId="0" xr:uid="{00000000-0006-0000-0400-00000D000000}">
      <text>
        <r>
          <rPr>
            <sz val="10"/>
            <color indexed="81"/>
            <rFont val="Arial"/>
            <family val="2"/>
          </rPr>
          <t>Dieses  Nachrang -  Darlehen dient der Stärkung der Eigenkapitalbasis.  
Das notwendige Eigenkapital von 15% wird auf maximal 45% der Investitionssumme aufgestockt.
Für Darlehensbedarf unter 50.000 EUR in der Regel nicht bedeutsam.
Mehr Infos: www.kfw.de</t>
        </r>
      </text>
    </comment>
    <comment ref="E22" authorId="3" shapeId="0" xr:uid="{00000000-0006-0000-0400-00000E000000}">
      <text>
        <r>
          <rPr>
            <sz val="10"/>
            <color indexed="81"/>
            <rFont val="Arial"/>
            <family val="2"/>
          </rPr>
          <t>Bitte den Zinssatz für die ersten 3 Jahre eingeben; weitere Konditionen im Blatt Zins und Tilgung (AF6:8) angeführt.</t>
        </r>
      </text>
    </comment>
    <comment ref="F22" authorId="4" shapeId="0" xr:uid="{00000000-0006-0000-0400-00000F000000}">
      <text>
        <r>
          <rPr>
            <sz val="10"/>
            <color indexed="81"/>
            <rFont val="Arial"/>
            <family val="2"/>
          </rPr>
          <t xml:space="preserve">Laufzeit  im Blatt Zins und Tilgung  (AF9) erfasst. </t>
        </r>
      </text>
    </comment>
    <comment ref="G22" authorId="4" shapeId="0" xr:uid="{00000000-0006-0000-0400-000010000000}">
      <text>
        <r>
          <rPr>
            <sz val="10"/>
            <color indexed="81"/>
            <rFont val="Arial"/>
            <family val="2"/>
          </rPr>
          <t xml:space="preserve">im Blatt Zins und Tilgung  (AF6:8) berücksichtigt. </t>
        </r>
      </text>
    </comment>
    <comment ref="H22" authorId="4" shapeId="0" xr:uid="{00000000-0006-0000-0400-000011000000}">
      <text>
        <r>
          <rPr>
            <sz val="10"/>
            <color indexed="81"/>
            <rFont val="Arial"/>
            <family val="2"/>
          </rPr>
          <t xml:space="preserve">Tilgungsfreie Zeit  im Blatt Zins und Tilgung  (AF10) erfasst. </t>
        </r>
      </text>
    </comment>
    <comment ref="B29" authorId="0" shapeId="0" xr:uid="{00000000-0006-0000-0400-000012000000}">
      <text>
        <r>
          <rPr>
            <sz val="10"/>
            <color indexed="81"/>
            <rFont val="Arial"/>
            <family val="2"/>
          </rPr>
          <t>Nur ausfüllen, wenn bereits ein bestehendes Geschäftskonto belastet ist.</t>
        </r>
      </text>
    </comment>
    <comment ref="B30" authorId="0" shapeId="0" xr:uid="{00000000-0006-0000-0400-000013000000}">
      <text>
        <r>
          <rPr>
            <sz val="10"/>
            <color indexed="81"/>
            <rFont val="Arial"/>
            <family val="2"/>
          </rPr>
          <t>Hier ist  der kurzfristige Finanzierungsbedarf  einzutragen, der nicht über Darlehen finanziert wird.</t>
        </r>
      </text>
    </comment>
    <comment ref="B34" authorId="5" shapeId="0" xr:uid="{00000000-0006-0000-0400-000014000000}">
      <text>
        <r>
          <rPr>
            <sz val="10"/>
            <color indexed="81"/>
            <rFont val="Arial"/>
            <family val="2"/>
          </rPr>
          <t xml:space="preserve"> Zuschuss für die erstmalige Selbstständigkeit von HandwerksmeisterInnen i.H.v. 7.500 EUR.
Mehr Infos: www.lgh.de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Arnold.Ekkehard</author>
    <author xml:space="preserve"> </author>
  </authors>
  <commentList>
    <comment ref="Z6" authorId="0" shapeId="0" xr:uid="{00000000-0006-0000-0500-000001000000}">
      <text>
        <r>
          <rPr>
            <sz val="10"/>
            <color indexed="81"/>
            <rFont val="Arial"/>
            <family val="2"/>
          </rPr>
          <t>Nähere Informationen hierzu:
Kapitalbeteiligungsgesellschaft NRW:
www.kbg-nrw.de/</t>
        </r>
      </text>
    </comment>
    <comment ref="AF10" authorId="1" shapeId="0" xr:uid="{00000000-0006-0000-0500-000002000000}">
      <text>
        <r>
          <rPr>
            <sz val="10"/>
            <color indexed="81"/>
            <rFont val="Arial"/>
            <family val="2"/>
          </rPr>
          <t>Dieser - hier geschätzte - Zinssatz wird tätsächlich erst ab dem 11. Jahr festgelegt.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s>
  <commentList>
    <comment ref="M4" authorId="0" shapeId="0" xr:uid="{00000000-0006-0000-0600-000001000000}">
      <text>
        <r>
          <rPr>
            <sz val="10"/>
            <color indexed="81"/>
            <rFont val="Arial"/>
            <family val="2"/>
          </rPr>
          <t>Das Anfangsdatum kann auf der Startseite geändert werden</t>
        </r>
      </text>
    </comment>
    <comment ref="L6" authorId="1" shapeId="0" xr:uid="{00000000-0006-0000-0600-000002000000}">
      <text>
        <r>
          <rPr>
            <sz val="10"/>
            <color indexed="81"/>
            <rFont val="Arial"/>
            <family val="2"/>
          </rPr>
          <t xml:space="preserve">Lohnnebenkosten der </t>
        </r>
        <r>
          <rPr>
            <b/>
            <sz val="10"/>
            <color indexed="81"/>
            <rFont val="Arial"/>
            <family val="2"/>
          </rPr>
          <t>Arbeitgeber</t>
        </r>
        <r>
          <rPr>
            <sz val="10"/>
            <color indexed="81"/>
            <rFont val="Arial"/>
            <family val="2"/>
          </rPr>
          <t xml:space="preserve">:
  7,3 %      Krankenversicherung, allgemeiner Beitragssatz
   0,45%    durchschnittlicher Zusatzbeitrag in der gesetzlichen  Krankenversicerung
  1,525 %  Pflegeversicherung
  9,3 %      Rentenversicherung
  1,25 %    Arbeitslosenversicherung
 0,06 %    Insolvenzgeldumlage 
die Arbeitgeberversicherung für:
-  hier: 3,5 %   Umlage 1  (U1) Entgeldfortzahlung im Krankheitsfall (hier bei 80 %  Erstattung)                      
-  hier: 0,47%  Umlage 2 (U2) Mutterschaftsaufwendungen
</t>
        </r>
        <r>
          <rPr>
            <b/>
            <sz val="10"/>
            <color indexed="81"/>
            <rFont val="Arial"/>
            <family val="2"/>
          </rPr>
          <t xml:space="preserve">ZVK-Beiträge müssen zusätzlich erfasst werden.
</t>
        </r>
        <r>
          <rPr>
            <sz val="10"/>
            <color indexed="81"/>
            <rFont val="Arial"/>
            <family val="2"/>
          </rPr>
          <t>(Stand  01/2019)</t>
        </r>
      </text>
    </comment>
    <comment ref="L7" authorId="1" shapeId="0" xr:uid="{00000000-0006-0000-0600-000003000000}">
      <text>
        <r>
          <rPr>
            <sz val="10"/>
            <color indexed="81"/>
            <rFont val="Arial"/>
            <family val="2"/>
          </rPr>
          <t>Die pauschalen Abgaben für Arbeitgeber bei Minijobs im gewerblichen Bereich betragen:
13%  Krankenversicherung KV
15%  Rentenversicherung RV
0,9%    U 1  (Umlage für Aufwendungen bei Krankheit)
0,24%  U 2 (Umlage für Aufwendungen bei 
              Mutterschaft)
0,06%  Insolvenzgeldumlage
2%   einheitliche  Pauschsteuer
(Stand: 01/2019)</t>
        </r>
      </text>
    </comment>
    <comment ref="E10" authorId="2" shapeId="0" xr:uid="{00000000-0006-0000-06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im jeweiligen Tätigkeitsbereich eingeben!
(keine Teilwerte angeben)</t>
        </r>
      </text>
    </comment>
    <comment ref="M10" authorId="3" shapeId="0" xr:uid="{00000000-0006-0000-0600-000005000000}">
      <text>
        <r>
          <rPr>
            <sz val="10"/>
            <color indexed="81"/>
            <rFont val="Arial"/>
            <family val="2"/>
          </rPr>
          <t>Urlaubs- und Weihnachtsgeld! Wenn insgesamt ein 13. Monatsgehalt, dann 100% eingeben!</t>
        </r>
      </text>
    </comment>
    <comment ref="Q10" authorId="2" shapeId="0" xr:uid="{00000000-0006-0000-06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G11" authorId="4" shapeId="0" xr:uid="{00000000-0006-0000-0600-000007000000}">
      <text>
        <r>
          <rPr>
            <sz val="10"/>
            <color indexed="81"/>
            <rFont val="Arial"/>
            <family val="2"/>
          </rPr>
          <t>Wenn eine Person nur zeitweilig beschäftigt werden soll:
In der  Spalte  D den ersten Beschäftigungsmonat und in der  Spalte E den letzten Beschäftigungsmonat als Zahl eingeben:
                                                                                       Beginn        Ende
Beispiele:  Beschäftigung bis 5. Monat:              1                  5  
                  (Beschäftigungsdauer: 5 Monate)
                    Kurzzeitbeschäftigung:                           6                  6
                   (Beschäftigungsdauer: 1 Monat)</t>
        </r>
      </text>
    </comment>
    <comment ref="D12" authorId="2" shapeId="0" xr:uid="{00000000-0006-0000-0600-000008000000}">
      <text>
        <r>
          <rPr>
            <sz val="10"/>
            <color indexed="81"/>
            <rFont val="Arial"/>
            <family val="2"/>
          </rPr>
          <t>z.B. Geselle, Aushilfe gewerblich,  Saisonkraft, Bürokraft, Azubi gewerblich</t>
        </r>
      </text>
    </comment>
    <comment ref="K12" authorId="0" shapeId="0" xr:uid="{00000000-0006-0000-0600-000009000000}">
      <text>
        <r>
          <rPr>
            <sz val="10"/>
            <color indexed="81"/>
            <rFont val="Arial"/>
            <family val="2"/>
          </rPr>
          <t>Der Monat wird näherungsweise mit 4,33 Wochen kalkuliert</t>
        </r>
      </text>
    </comment>
    <comment ref="D36" authorId="0" shapeId="0" xr:uid="{00000000-0006-0000-0600-00000A000000}">
      <text>
        <r>
          <rPr>
            <sz val="10"/>
            <color indexed="81"/>
            <rFont val="Arial"/>
            <family val="2"/>
          </rPr>
          <t>Gilt auch für die 
Unternehmergesellschaft (haftungsbeschränkt),
oder die Ltd.</t>
        </r>
      </text>
    </comment>
    <comment ref="L36" authorId="0" shapeId="0" xr:uid="{00000000-0006-0000-0600-00000B000000}">
      <text>
        <r>
          <rPr>
            <sz val="10"/>
            <color indexed="81"/>
            <rFont val="Arial"/>
            <family val="2"/>
          </rPr>
          <t>Beim Geschäftsführer, der zugleich Gesellschafter ist, fallen keine AG-Anteile an.</t>
        </r>
      </text>
    </comment>
    <comment ref="D37" authorId="0" shapeId="0" xr:uid="{00000000-0006-0000-0600-00000C000000}">
      <text>
        <r>
          <rPr>
            <sz val="10"/>
            <color indexed="81"/>
            <rFont val="Arial"/>
            <family val="2"/>
          </rPr>
          <t>Gilt auch für die 
Unternehmergesellschaft (haftungsbeschränkt), oder die Ltd.</t>
        </r>
      </text>
    </comment>
    <comment ref="L37" authorId="0" shapeId="0" xr:uid="{00000000-0006-0000-0600-00000D000000}">
      <text>
        <r>
          <rPr>
            <sz val="10"/>
            <color indexed="81"/>
            <rFont val="Arial"/>
            <family val="2"/>
          </rPr>
          <t>Beim Geschäftsführer, der zugleich Gesellschafter ist, fallen keine AG-Anteile an.</t>
        </r>
      </text>
    </comment>
    <comment ref="D38" authorId="0" shapeId="0" xr:uid="{00000000-0006-0000-0600-00000E000000}">
      <text>
        <r>
          <rPr>
            <sz val="10"/>
            <color indexed="81"/>
            <rFont val="Arial"/>
            <family val="2"/>
          </rPr>
          <t>Gilt auch für die 
Unternehmergesellschaft (haftungsbeschränkt), oder die Ltd.</t>
        </r>
      </text>
    </comment>
    <comment ref="L38" authorId="0" shapeId="0" xr:uid="{00000000-0006-0000-0600-00000F000000}">
      <text>
        <r>
          <rPr>
            <sz val="10"/>
            <color indexed="81"/>
            <rFont val="Arial"/>
            <family val="2"/>
          </rPr>
          <t>Beim Geschäftsführer, der zugleich Gesellschafter ist, fallen keine AG-Anteile an.</t>
        </r>
      </text>
    </comment>
    <comment ref="O42" authorId="1" shapeId="0" xr:uid="{00000000-0006-0000-0600-000010000000}">
      <text>
        <r>
          <rPr>
            <sz val="10"/>
            <color indexed="81"/>
            <rFont val="Arial"/>
            <family val="2"/>
          </rPr>
          <t>Wert  ist auf 100 EUR gerundet.</t>
        </r>
      </text>
    </comment>
    <comment ref="N44" authorId="0" shapeId="0" xr:uid="{00000000-0006-0000-0600-000011000000}">
      <text>
        <r>
          <rPr>
            <sz val="10"/>
            <color indexed="81"/>
            <rFont val="Arial"/>
            <family val="2"/>
          </rPr>
          <t>Wert wird aus dem Blatt Rentabilität übernommen.</t>
        </r>
      </text>
    </comment>
    <comment ref="N45" authorId="0" shapeId="0" xr:uid="{00000000-0006-0000-0600-000012000000}">
      <text>
        <r>
          <rPr>
            <sz val="10"/>
            <color indexed="81"/>
            <rFont val="Arial"/>
            <family val="2"/>
          </rPr>
          <t>Wert wird aus dem Blatt Rentabilität übernommen.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700-000001000000}">
      <text>
        <r>
          <rPr>
            <sz val="10"/>
            <color indexed="81"/>
            <rFont val="Arial"/>
            <family val="2"/>
          </rPr>
          <t>Das Anfangsdatum kann auf der Startseite geändert werden</t>
        </r>
      </text>
    </comment>
    <comment ref="J6" authorId="1" shapeId="0" xr:uid="{00000000-0006-0000-0700-000002000000}">
      <text>
        <r>
          <rPr>
            <sz val="10"/>
            <color indexed="81"/>
            <rFont val="Arial"/>
            <family val="2"/>
          </rPr>
          <t xml:space="preserve">Lohnnebenkosten der </t>
        </r>
        <r>
          <rPr>
            <b/>
            <sz val="10"/>
            <color indexed="81"/>
            <rFont val="Arial"/>
            <family val="2"/>
          </rPr>
          <t>Arbeitgeber</t>
        </r>
        <r>
          <rPr>
            <sz val="10"/>
            <color indexed="81"/>
            <rFont val="Arial"/>
            <family val="2"/>
          </rPr>
          <t xml:space="preserve">:
  7,3 %      Krankenversicherung, allgemeiner Beitragssatz
   0,45%    durchschnittlicher Zusatzbeitrag in der gesetzlichen  Krankenversicerung
  1,525 %  Pflegeversicherung
  9,3 %      Rentenversicherung
  1,25 %    Arbeitslosenversicherung
 0,06 %    Insolvenzgeldumlage 
die Arbeitgeberversicherung für:
-  hier: 3,5 %   Umlage 1  (U1) Entgeldfortzahlung im Krankheitsfall (hier bei 80 %  Erstattung)                      
-  hier: 0,47%  Umlage 2 (U2) Mutterschaftsaufwendungen
</t>
        </r>
        <r>
          <rPr>
            <b/>
            <sz val="10"/>
            <color indexed="81"/>
            <rFont val="Arial"/>
            <family val="2"/>
          </rPr>
          <t xml:space="preserve">ZVK-Beiträge müssen zusätzlich erfasst werden.
</t>
        </r>
        <r>
          <rPr>
            <sz val="10"/>
            <color indexed="81"/>
            <rFont val="Arial"/>
            <family val="2"/>
          </rPr>
          <t>(Stand  01/2019)</t>
        </r>
      </text>
    </comment>
    <comment ref="J7" authorId="1" shapeId="0" xr:uid="{00000000-0006-0000-0700-000003000000}">
      <text>
        <r>
          <rPr>
            <sz val="10"/>
            <color indexed="81"/>
            <rFont val="Arial"/>
            <family val="2"/>
          </rPr>
          <t>Die pauschalen Abgaben für Arbeitgeber bei Minijobs im gewerblichen Bereich betragen:
13%  Krankenversicherung KV
15%  Rentenversicherung RV
0,9%    U 1  (Umlage für Aufwendungen bei Krankheit)
0,24%  U 2 (Umlage für Aufwendungen bei 
              Mutterschaft)
0,06%  Insolvenzgeldumlage
2%   einheitliche  Pauschsteuer
(Stand: 01/2019)</t>
        </r>
      </text>
    </comment>
    <comment ref="C10" authorId="2" shapeId="0" xr:uid="{00000000-0006-0000-0700-000004000000}">
      <text>
        <r>
          <rPr>
            <sz val="10"/>
            <color indexed="81"/>
            <rFont val="Tahoma"/>
            <family val="2"/>
          </rPr>
          <t xml:space="preserve">Bitte die </t>
        </r>
        <r>
          <rPr>
            <b/>
            <sz val="10"/>
            <color indexed="81"/>
            <rFont val="Tahoma"/>
            <family val="2"/>
          </rPr>
          <t xml:space="preserve">Anzahl </t>
        </r>
        <r>
          <rPr>
            <sz val="10"/>
            <color indexed="81"/>
            <rFont val="Tahoma"/>
            <family val="2"/>
          </rPr>
          <t xml:space="preserve">der Mitarbeiter in diesem Tätigkeitsbereich eingeben!
(keine Teilwerte angeben)
</t>
        </r>
      </text>
    </comment>
    <comment ref="K10" authorId="3" shapeId="0" xr:uid="{00000000-0006-0000-0700-000005000000}">
      <text>
        <r>
          <rPr>
            <sz val="10"/>
            <color indexed="81"/>
            <rFont val="Arial"/>
            <family val="2"/>
          </rPr>
          <t xml:space="preserve">Urlaubs- und Weihnachtsgeld! Wenn insgesamt ein 13. Monatsgehalt, dann 100% eingeben!
</t>
        </r>
      </text>
    </comment>
    <comment ref="O10" authorId="2" shapeId="0" xr:uid="{00000000-0006-0000-07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700-000007000000}">
      <text>
        <r>
          <rPr>
            <sz val="10"/>
            <color indexed="81"/>
            <rFont val="Arial"/>
            <family val="2"/>
          </rPr>
          <t>Wenn eine Person nur zeitweilig beschäftigt werden soll:
In der  Spalte  D den ersten Beschäftigungsmonat und in der  Spalte E den letzten Beschäftigungsmonat als Zahl eingeben:
                                                                                       Beginn        Ende
Beispiele:  Beschäftigung bis 5. Monat:              1                  5  
                  (Beschäftigungsdauer: 5 Monate)
                    Kurzzeitbeschäftigung:                           6                  6
                   (Beschäftigungsdauer: 1 Monat)</t>
        </r>
      </text>
    </comment>
    <comment ref="B12" authorId="2" shapeId="0" xr:uid="{00000000-0006-0000-0700-000008000000}">
      <text>
        <r>
          <rPr>
            <sz val="10"/>
            <color indexed="81"/>
            <rFont val="Arial"/>
            <family val="2"/>
          </rPr>
          <t>z.B. Geselle, Aushilfe gewerblich,  Saisonkraft, Bürokraft, Azubi gewerblich</t>
        </r>
      </text>
    </comment>
    <comment ref="I12" authorId="0" shapeId="0" xr:uid="{00000000-0006-0000-0700-000009000000}">
      <text>
        <r>
          <rPr>
            <sz val="10"/>
            <color indexed="81"/>
            <rFont val="Arial"/>
            <family val="2"/>
          </rPr>
          <t>Der Monat wird annäherungsweise mit 4,33 Wochen/Monat kalkuliert</t>
        </r>
      </text>
    </comment>
    <comment ref="B36" authorId="0" shapeId="0" xr:uid="{00000000-0006-0000-0700-00000A000000}">
      <text>
        <r>
          <rPr>
            <sz val="10"/>
            <color indexed="81"/>
            <rFont val="Arial"/>
            <family val="2"/>
          </rPr>
          <t>Gilt auch für die 
Unternehmergesellschaft (haftungsbeschränkt),
oder die Ltd.</t>
        </r>
      </text>
    </comment>
    <comment ref="J36" authorId="0" shapeId="0" xr:uid="{00000000-0006-0000-0700-00000B000000}">
      <text>
        <r>
          <rPr>
            <sz val="10"/>
            <color indexed="81"/>
            <rFont val="Arial"/>
            <family val="2"/>
          </rPr>
          <t>Beim Geschäftsführer, der zugleich Gesellschafter ist, fallen keine AG-Anteile an.</t>
        </r>
      </text>
    </comment>
    <comment ref="B37" authorId="0" shapeId="0" xr:uid="{00000000-0006-0000-0700-00000C000000}">
      <text>
        <r>
          <rPr>
            <sz val="10"/>
            <color indexed="81"/>
            <rFont val="Arial"/>
            <family val="2"/>
          </rPr>
          <t xml:space="preserve">Gilt auch für die 
Unternehmergesellschaft (haftungsbeschränkt), oder die Ltd.
</t>
        </r>
      </text>
    </comment>
    <comment ref="J37" authorId="0" shapeId="0" xr:uid="{00000000-0006-0000-0700-00000D000000}">
      <text>
        <r>
          <rPr>
            <sz val="10"/>
            <color indexed="81"/>
            <rFont val="Arial"/>
            <family val="2"/>
          </rPr>
          <t>Beim Geschäftsführer, der zugleich Gesellschafter ist, fallen keine AG-Anteile an.</t>
        </r>
      </text>
    </comment>
    <comment ref="B38" authorId="0" shapeId="0" xr:uid="{00000000-0006-0000-0700-00000E000000}">
      <text>
        <r>
          <rPr>
            <sz val="10"/>
            <color indexed="81"/>
            <rFont val="Arial"/>
            <family val="2"/>
          </rPr>
          <t xml:space="preserve">Gilt auch für die 
Unternehmergesellschaft (haftungsbeschränkt), oder die Ltd.
</t>
        </r>
      </text>
    </comment>
    <comment ref="J38" authorId="0" shapeId="0" xr:uid="{00000000-0006-0000-0700-00000F000000}">
      <text>
        <r>
          <rPr>
            <sz val="10"/>
            <color indexed="81"/>
            <rFont val="Arial"/>
            <family val="2"/>
          </rPr>
          <t>Beim Geschäftsführer, der zugleich Gesellschafter ist, fallen keine AG-Anteile an.</t>
        </r>
      </text>
    </comment>
    <comment ref="M42" authorId="5" shapeId="0" xr:uid="{00000000-0006-0000-0700-000010000000}">
      <text>
        <r>
          <rPr>
            <sz val="10"/>
            <color indexed="81"/>
            <rFont val="Arial"/>
            <family val="2"/>
          </rPr>
          <t>Wert ist auf 100 EUR gerundet.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800-000001000000}">
      <text>
        <r>
          <rPr>
            <sz val="10"/>
            <color indexed="81"/>
            <rFont val="Arial"/>
            <family val="2"/>
          </rPr>
          <t>Das Anfangsdatum kann auf der Startseite geändert werden</t>
        </r>
      </text>
    </comment>
    <comment ref="J6" authorId="1" shapeId="0" xr:uid="{00000000-0006-0000-0800-000002000000}">
      <text>
        <r>
          <rPr>
            <sz val="10"/>
            <color indexed="81"/>
            <rFont val="Arial"/>
            <family val="2"/>
          </rPr>
          <t xml:space="preserve">Lohnnebenkosten der </t>
        </r>
        <r>
          <rPr>
            <b/>
            <sz val="10"/>
            <color indexed="81"/>
            <rFont val="Arial"/>
            <family val="2"/>
          </rPr>
          <t>Arbeitgeber</t>
        </r>
        <r>
          <rPr>
            <sz val="10"/>
            <color indexed="81"/>
            <rFont val="Arial"/>
            <family val="2"/>
          </rPr>
          <t xml:space="preserve">:
  7,3 %      Krankenversicherung, allgemeiner Beitragssatz
   0,45%    durchschnittlicher Zusatzbeitrag in der gesetzlichen  Krankenversicerung
  1,525 %  Pflegeversicherung
  9,3 %      Rentenversicherung
  1,25 %    Arbeitslosenversicherung
 0,06 %    Insolvenzgeldumlage 
die Arbeitgeberversicherung für:
-  hier: 3,5 %   Umlage 1  (U1) Entgeldfortzahlung im Krankheitsfall (hier bei 80 %  Erstattung)                      
-  hier: 0,47%  Umlage 2 (U2) Mutterschaftsaufwendungen
</t>
        </r>
        <r>
          <rPr>
            <b/>
            <sz val="10"/>
            <color indexed="81"/>
            <rFont val="Arial"/>
            <family val="2"/>
          </rPr>
          <t xml:space="preserve">ZVK-Beiträge müssen zusätzlich erfasst werden.
</t>
        </r>
        <r>
          <rPr>
            <sz val="10"/>
            <color indexed="81"/>
            <rFont val="Arial"/>
            <family val="2"/>
          </rPr>
          <t>(Stand  01/2019)</t>
        </r>
      </text>
    </comment>
    <comment ref="J7" authorId="1" shapeId="0" xr:uid="{00000000-0006-0000-0800-000003000000}">
      <text>
        <r>
          <rPr>
            <sz val="10"/>
            <color indexed="81"/>
            <rFont val="Arial"/>
            <family val="2"/>
          </rPr>
          <t>Die pauschalen Abgaben für Arbeitgeber bei Minijobs im gewerblichen Bereich betragen:
13%  Krankenversicherung KV
15%  Rentenversicherung RV
0,9%    U 1  (Umlage für Aufwendungen bei Krankheit)
0,24%  U 2 (Umlage für Aufwendungen bei 
              Mutterschaft)
0,06%  Insolvenzgeldumlage
2%   einheitliche  Pauschsteuer
(Stand: 01/2019)</t>
        </r>
      </text>
    </comment>
    <comment ref="C10" authorId="2" shapeId="0" xr:uid="{00000000-0006-0000-08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in diesem Tätigkeitsbereich eingeben!
(keine Teilwerte angeben)</t>
        </r>
      </text>
    </comment>
    <comment ref="K10" authorId="3" shapeId="0" xr:uid="{00000000-0006-0000-0800-000005000000}">
      <text>
        <r>
          <rPr>
            <sz val="10"/>
            <color indexed="81"/>
            <rFont val="Arial"/>
            <family val="2"/>
          </rPr>
          <t>Urlaubs- und Weihnachtsgeld! Wenn insgesamt ein 13. Monatsgehalt, dann 100% eingeben!</t>
        </r>
      </text>
    </comment>
    <comment ref="O10" authorId="2" shapeId="0" xr:uid="{00000000-0006-0000-08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800-000007000000}">
      <text>
        <r>
          <rPr>
            <sz val="10"/>
            <color indexed="81"/>
            <rFont val="Arial"/>
            <family val="2"/>
          </rPr>
          <t>Wenn eine Person nur zeitweilig beschäftigt werden soll:
In der  Spalte  D den ersten Beschäftigungsmonat und in der  Spalte E den letzten Beschäftigungsmonat als Zahl eingeben:
                                                                                  Beginn        Ende
Beispiele:  Beschäftigung bis 5. Monat:                 1                 5  
                  (Beschäftigungsdauer: 5 Monate)
                    Kurzzeitbeschäftigung:                         6                 6
                   (Beschäftigungsdauer: 1 Monat)</t>
        </r>
      </text>
    </comment>
    <comment ref="B12" authorId="2" shapeId="0" xr:uid="{00000000-0006-0000-0800-000008000000}">
      <text>
        <r>
          <rPr>
            <sz val="10"/>
            <color indexed="81"/>
            <rFont val="Arial"/>
            <family val="2"/>
          </rPr>
          <t>z.B. Geselle, Aushilfe gewerblich,  Saisonkraft, Bürokraft, Azubi gewerblich</t>
        </r>
      </text>
    </comment>
    <comment ref="I12" authorId="0" shapeId="0" xr:uid="{00000000-0006-0000-0800-000009000000}">
      <text>
        <r>
          <rPr>
            <sz val="10"/>
            <color indexed="81"/>
            <rFont val="Arial"/>
            <family val="2"/>
          </rPr>
          <t>Der Monat wird annäherungsweise mit 4,33 Wochen/Monat kalkuliert</t>
        </r>
      </text>
    </comment>
    <comment ref="B36" authorId="0" shapeId="0" xr:uid="{00000000-0006-0000-0800-00000A000000}">
      <text>
        <r>
          <rPr>
            <sz val="10"/>
            <color indexed="81"/>
            <rFont val="Arial"/>
            <family val="2"/>
          </rPr>
          <t xml:space="preserve">Gilt auch für die 
Unternehmergesellschaft (haftungsbeschränkt), oder die Ltd. 
</t>
        </r>
      </text>
    </comment>
    <comment ref="J36" authorId="0" shapeId="0" xr:uid="{00000000-0006-0000-0800-00000B000000}">
      <text>
        <r>
          <rPr>
            <sz val="10"/>
            <color indexed="81"/>
            <rFont val="Arial"/>
            <family val="2"/>
          </rPr>
          <t>Beim Geschäftsführer, der zugleich Gesellschafter ist, fallen keine AG-Anteile an.</t>
        </r>
      </text>
    </comment>
    <comment ref="B37" authorId="0" shapeId="0" xr:uid="{00000000-0006-0000-0800-00000C000000}">
      <text>
        <r>
          <rPr>
            <sz val="10"/>
            <color indexed="81"/>
            <rFont val="Arial"/>
            <family val="2"/>
          </rPr>
          <t xml:space="preserve">Gilt auch für die 
Unternehmergesellschaft (haftungsbeschränkt), oder die Ltd.
</t>
        </r>
      </text>
    </comment>
    <comment ref="J37" authorId="0" shapeId="0" xr:uid="{00000000-0006-0000-0800-00000D000000}">
      <text>
        <r>
          <rPr>
            <sz val="10"/>
            <color indexed="81"/>
            <rFont val="Arial"/>
            <family val="2"/>
          </rPr>
          <t>Beim Geschäftsführer, der zugleich Gesellschafter ist, fallen keine AG-Anteile an.</t>
        </r>
      </text>
    </comment>
    <comment ref="B38" authorId="0" shapeId="0" xr:uid="{00000000-0006-0000-0800-00000E000000}">
      <text>
        <r>
          <rPr>
            <sz val="10"/>
            <color indexed="81"/>
            <rFont val="Arial"/>
            <family val="2"/>
          </rPr>
          <t xml:space="preserve">Gilt auch für die 
Unternehmergesellschaft (haftungsbeschränkt), oder die Ltd.
</t>
        </r>
      </text>
    </comment>
    <comment ref="J38" authorId="0" shapeId="0" xr:uid="{00000000-0006-0000-0800-00000F000000}">
      <text>
        <r>
          <rPr>
            <sz val="10"/>
            <color indexed="81"/>
            <rFont val="Arial"/>
            <family val="2"/>
          </rPr>
          <t>Beim Geschäftsführer, der zugleich Gesellschafter ist, fallen keine AG-Anteile an.</t>
        </r>
      </text>
    </comment>
    <comment ref="M42" authorId="5" shapeId="0" xr:uid="{00000000-0006-0000-0800-000010000000}">
      <text>
        <r>
          <rPr>
            <sz val="10"/>
            <color indexed="81"/>
            <rFont val="Arial"/>
            <family val="2"/>
          </rPr>
          <t>Wert ist auf 100 EUR gerundet.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UwHemens</author>
    <author>Ekkehard Arnold</author>
  </authors>
  <commentList>
    <comment ref="C8" authorId="0" shapeId="0" xr:uid="{00000000-0006-0000-0900-000001000000}">
      <text>
        <r>
          <rPr>
            <sz val="10"/>
            <color indexed="81"/>
            <rFont val="Arial"/>
            <family val="2"/>
          </rPr>
          <t>Angaben ohne USt.</t>
        </r>
      </text>
    </comment>
    <comment ref="E8" authorId="0" shapeId="0" xr:uid="{00000000-0006-0000-0900-000002000000}">
      <text>
        <r>
          <rPr>
            <sz val="10"/>
            <color indexed="81"/>
            <rFont val="Arial"/>
            <family val="2"/>
          </rPr>
          <t>Angaben ohne USt.</t>
        </r>
      </text>
    </comment>
    <comment ref="G8" authorId="0" shapeId="0" xr:uid="{00000000-0006-0000-0900-000003000000}">
      <text>
        <r>
          <rPr>
            <sz val="10"/>
            <color indexed="81"/>
            <rFont val="Arial"/>
            <family val="2"/>
          </rPr>
          <t>Angaben ohne USt.</t>
        </r>
      </text>
    </comment>
    <comment ref="B12" authorId="1" shapeId="0" xr:uid="{00000000-0006-0000-0900-000004000000}">
      <text>
        <r>
          <rPr>
            <sz val="10"/>
            <color indexed="81"/>
            <rFont val="Arial"/>
            <family val="2"/>
          </rPr>
          <t>Hier werden z.B. erfasst:
- betriebliche Haftpflichtversicherung
- Kammerbeiträge
- Innungsbeiträge
- GEMA - Gebühren
- ...</t>
        </r>
      </text>
    </comment>
    <comment ref="B14" authorId="2" shapeId="0" xr:uid="{00000000-0006-0000-0900-000005000000}">
      <text>
        <r>
          <rPr>
            <sz val="10"/>
            <color indexed="81"/>
            <rFont val="Arial"/>
            <family val="2"/>
          </rPr>
          <t xml:space="preserve">Die Eröffnungswerbung erfassen Sie bitte auf dem Arbeitsblatt "Kapitalbedarf" in dem Feld "Markterschließung".
</t>
        </r>
      </text>
    </comment>
    <comment ref="B16" authorId="3" shapeId="0" xr:uid="{00000000-0006-0000-0900-000006000000}">
      <text>
        <r>
          <rPr>
            <sz val="9"/>
            <color indexed="81"/>
            <rFont val="Arial"/>
            <family val="2"/>
          </rPr>
          <t>Werden im Blatt: Kapitalbedarf ermittelt.</t>
        </r>
      </text>
    </comment>
    <comment ref="B21" authorId="1" shapeId="0" xr:uid="{00000000-0006-0000-0900-000007000000}">
      <text>
        <r>
          <rPr>
            <sz val="10"/>
            <color indexed="81"/>
            <rFont val="Arial"/>
            <family val="2"/>
          </rPr>
          <t>Hier werden z.B. erfasst:
- Leasing von Maschinen 
- Miete von Anlagen
- Lizenzgebühren für Software
- ...</t>
        </r>
      </text>
    </comment>
    <comment ref="B23" authorId="0" shapeId="0" xr:uid="{00000000-0006-0000-0900-000008000000}">
      <text>
        <r>
          <rPr>
            <sz val="10"/>
            <color indexed="81"/>
            <rFont val="Arial"/>
            <family val="2"/>
          </rPr>
          <t>Geringwertige Wirtschaftsgüter (GWG) können ab 2018 bis 800 EUR sofort abgeschrieben werden (diese  und ebenso die  Sammelposten-Regelung  werden  bei den  Abschreibungen in Zeile 14 nicht berücksichtigt).</t>
        </r>
      </text>
    </comment>
    <comment ref="B24" authorId="1" shapeId="0" xr:uid="{00000000-0006-0000-0900-000009000000}">
      <text>
        <r>
          <rPr>
            <sz val="10"/>
            <color indexed="81"/>
            <rFont val="Arial"/>
            <family val="2"/>
          </rPr>
          <t>Hier werden z.B. erfasst:
- Berufsbekleidung
- Schulungsmaterialien 
- betrieblicher Reinigungsmittel</t>
        </r>
      </text>
    </comment>
    <comment ref="B25" authorId="3" shapeId="0" xr:uid="{00000000-0006-0000-0900-00000A000000}">
      <text>
        <r>
          <rPr>
            <sz val="10"/>
            <color indexed="81"/>
            <rFont val="Arial"/>
            <family val="2"/>
          </rPr>
          <t>Werden im Blatt Zins und Tilgung ermittelt.
Gerundet auf 100 EUR</t>
        </r>
      </text>
    </comment>
    <comment ref="B26" authorId="1" shapeId="0" xr:uid="{00000000-0006-0000-0900-00000B000000}">
      <text>
        <r>
          <rPr>
            <sz val="10"/>
            <color indexed="81"/>
            <rFont val="Arial"/>
            <family val="2"/>
          </rPr>
          <t>Die kurzfristigen Zinsen können ermittelt werden durch die Schätzung der durchschnittlichen Inanspruchnahme des Kontokorrents  x   Zinssatz
(siehe Blatt Finanzierung, Felder C29 u. C30).</t>
        </r>
      </text>
    </comment>
    <comment ref="B34" authorId="1" shapeId="0" xr:uid="{00000000-0006-0000-0900-00000C000000}">
      <text>
        <r>
          <rPr>
            <sz val="10"/>
            <color indexed="81"/>
            <rFont val="Arial"/>
            <family val="2"/>
          </rPr>
          <t>Hier den örtlichen Gewerbesteuer - Hebesatz eingeben.</t>
        </r>
      </text>
    </comment>
    <comment ref="B35" authorId="3" shapeId="0" xr:uid="{00000000-0006-0000-0900-00000D000000}">
      <text>
        <r>
          <rPr>
            <sz val="10"/>
            <color indexed="81"/>
            <rFont val="Arial"/>
            <family val="2"/>
          </rPr>
          <t>Wird nur bei Kapitalgesellschaften erhoben.
Gesellschaftsform auf Startseite erfassen.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Vogel.Tobias</author>
    <author>Ekkehard Arnold</author>
    <author xml:space="preserve"> </author>
  </authors>
  <commentList>
    <comment ref="G10" authorId="0" shapeId="0" xr:uid="{00000000-0006-0000-0A00-000001000000}">
      <text>
        <r>
          <rPr>
            <sz val="10"/>
            <color indexed="81"/>
            <rFont val="Arial"/>
            <family val="2"/>
          </rPr>
          <t>Die Prozente beziehen sich auf die Summe der privaten Ausgaben</t>
        </r>
      </text>
    </comment>
    <comment ref="I10" authorId="0" shapeId="0" xr:uid="{00000000-0006-0000-0A00-000002000000}">
      <text>
        <r>
          <rPr>
            <sz val="10"/>
            <color indexed="81"/>
            <rFont val="Arial"/>
            <family val="2"/>
          </rPr>
          <t>Die Prozente beziehen sich auf die Summe der privaten Ausgaben</t>
        </r>
      </text>
    </comment>
    <comment ref="K10" authorId="0" shapeId="0" xr:uid="{00000000-0006-0000-0A00-000003000000}">
      <text>
        <r>
          <rPr>
            <sz val="10"/>
            <color indexed="81"/>
            <rFont val="Arial"/>
            <family val="2"/>
          </rPr>
          <t>Die Prozente beziehen sich auf die Summe der privaten Ausgaben</t>
        </r>
      </text>
    </comment>
    <comment ref="E25" authorId="1" shapeId="0" xr:uid="{00000000-0006-0000-0A00-000004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E26" authorId="1" shapeId="0" xr:uid="{00000000-0006-0000-0A00-000005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E37" authorId="2" shapeId="0" xr:uid="{00000000-0006-0000-0A00-000006000000}">
      <text>
        <r>
          <rPr>
            <sz val="10"/>
            <color indexed="81"/>
            <rFont val="Arial"/>
            <family val="2"/>
          </rPr>
          <t>Mindestens zu erzielender Unternehmerlohn zur Deckung der privaten Ausgaben.</t>
        </r>
      </text>
    </comment>
    <comment ref="C42" authorId="0" shapeId="0" xr:uid="{00000000-0006-0000-0A00-000007000000}">
      <text>
        <r>
          <rPr>
            <sz val="10"/>
            <color indexed="81"/>
            <rFont val="Arial"/>
            <family val="2"/>
          </rPr>
          <t>Hier ist der notwendige Unternehmerlohn  aus Zeile 34 übernommen
Sofern ein höherer (kalkulatorischer) Unternehmerlohn geplant ist, bitte überschreiben.</t>
        </r>
      </text>
    </comment>
    <comment ref="C44" authorId="3" shapeId="0" xr:uid="{00000000-0006-0000-0A00-000008000000}">
      <text>
        <r>
          <rPr>
            <sz val="10"/>
            <color indexed="81"/>
            <rFont val="@Arial Unicode MS"/>
            <family val="2"/>
          </rPr>
          <t>Ermittlung über 
Nebenrechnung erforderlich;  s.u.</t>
        </r>
      </text>
    </comment>
    <comment ref="C46" authorId="1" shapeId="0" xr:uid="{00000000-0006-0000-0A00-000009000000}">
      <text>
        <r>
          <rPr>
            <sz val="10"/>
            <color indexed="81"/>
            <rFont val="Arial"/>
            <family val="2"/>
          </rPr>
          <t>Die Höhe dieses Unternehmerlohns wird bei der Rentabilitäts- und Liquiditätsplanung berücksichtigt 
(gilt nicht für Kapitalgesellschaften).</t>
        </r>
      </text>
    </comment>
    <comment ref="D56" authorId="4" shapeId="0" xr:uid="{00000000-0006-0000-0A00-00000A000000}">
      <text>
        <r>
          <rPr>
            <sz val="9"/>
            <color indexed="81"/>
            <rFont val="Arial"/>
            <family val="2"/>
          </rPr>
          <t>Monatspauschale von 300 EUR muss für Phase II beantragt werden.</t>
        </r>
      </text>
    </comment>
    <comment ref="C59" authorId="3" shapeId="0" xr:uid="{00000000-0006-0000-0A00-00000B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C62" authorId="3" shapeId="0" xr:uid="{00000000-0006-0000-0A00-00000C000000}">
      <text>
        <r>
          <rPr>
            <sz val="10"/>
            <color indexed="81"/>
            <rFont val="@Arial Unicode MS"/>
            <family val="2"/>
          </rPr>
          <t>Eine Verlängerungsoption wird in der Regel  für 6 Monate gewährt,</t>
        </r>
        <r>
          <rPr>
            <sz val="8"/>
            <color indexed="81"/>
            <rFont val="Tahoma"/>
            <family val="2"/>
          </rPr>
          <t xml:space="preserve">
</t>
        </r>
      </text>
    </comment>
    <comment ref="E63" authorId="3" shapeId="0" xr:uid="{00000000-0006-0000-0A00-00000D000000}">
      <text>
        <r>
          <rPr>
            <sz val="10"/>
            <color indexed="81"/>
            <rFont val="@Arial Unicode MS"/>
            <family val="2"/>
          </rPr>
          <t>Eingabe der vom Jobcenter ermittelten monatlichen Gesamtunterstützung von ALG II und Einstiegsgeld.</t>
        </r>
      </text>
    </comment>
    <comment ref="C65" authorId="3" shapeId="0" xr:uid="{00000000-0006-0000-0A00-00000E000000}">
      <text>
        <r>
          <rPr>
            <sz val="10"/>
            <color indexed="81"/>
            <rFont val="@Arial Unicode MS"/>
            <family val="2"/>
          </rPr>
          <t xml:space="preserve">Weitere Verlängerungsoptionen für jeweils 6 Monate. 
Das Einstiegsgeld kann insgesamt bis zu 2. Jahre gewährt werden.
</t>
        </r>
      </text>
    </comment>
    <comment ref="C66" authorId="3" shapeId="0" xr:uid="{00000000-0006-0000-0A00-00000F000000}">
      <text>
        <r>
          <rPr>
            <sz val="10"/>
            <color indexed="81"/>
            <rFont val="@Arial Unicode MS"/>
            <family val="2"/>
          </rPr>
          <t>Eine mögliche Zuschussdegression und der Zeitpunkt des Beginns werden  vom Jobcenter festgelegt.</t>
        </r>
      </text>
    </comment>
  </commentList>
</comments>
</file>

<file path=xl/sharedStrings.xml><?xml version="1.0" encoding="utf-8"?>
<sst xmlns="http://schemas.openxmlformats.org/spreadsheetml/2006/main" count="1136" uniqueCount="537">
  <si>
    <t>Bezeichnung</t>
  </si>
  <si>
    <t>%</t>
  </si>
  <si>
    <t>Personalkosten</t>
  </si>
  <si>
    <t>Anlageinvestition</t>
  </si>
  <si>
    <t>Zinssatz %</t>
  </si>
  <si>
    <t>Gesamt</t>
  </si>
  <si>
    <t>Periode</t>
  </si>
  <si>
    <t>Bestand</t>
  </si>
  <si>
    <t>Tilgung</t>
  </si>
  <si>
    <t>Summe</t>
  </si>
  <si>
    <t>Arbeitgeberanteil-Faktor :</t>
  </si>
  <si>
    <t>Tarifliches</t>
  </si>
  <si>
    <t>Sonder-</t>
  </si>
  <si>
    <t>zeitliche</t>
  </si>
  <si>
    <t>Nr.</t>
  </si>
  <si>
    <t>Zahlungen</t>
  </si>
  <si>
    <t>Einschränkung</t>
  </si>
  <si>
    <t>zzgl. Berufsgenossenschaft</t>
  </si>
  <si>
    <t>Personalkosten gesamt</t>
  </si>
  <si>
    <t>Planumsatz 1. Geschäftsjahr</t>
  </si>
  <si>
    <t xml:space="preserve"> 1.Geschäftsjahr</t>
  </si>
  <si>
    <t xml:space="preserve"> 2.Geschäftsjahr</t>
  </si>
  <si>
    <t xml:space="preserve"> 3.Geschäftsjahr</t>
  </si>
  <si>
    <t>1. Geschäftsjahr</t>
  </si>
  <si>
    <t>2. Geschäftsjahr</t>
  </si>
  <si>
    <t>3. Geschäftsjahr</t>
  </si>
  <si>
    <t>Markterschließungskosten</t>
  </si>
  <si>
    <t>Nutzungsdauer</t>
  </si>
  <si>
    <t>Durchschnittl.</t>
  </si>
  <si>
    <t>pro Monat</t>
  </si>
  <si>
    <t>EUR</t>
  </si>
  <si>
    <t>Grundstücke</t>
  </si>
  <si>
    <t>Gebäude</t>
  </si>
  <si>
    <t>Büroausstattung, EDV</t>
  </si>
  <si>
    <t>Laden-,Lagereinrichtung</t>
  </si>
  <si>
    <t>Anlaufkosten</t>
  </si>
  <si>
    <t>pro Std.</t>
  </si>
  <si>
    <t>pro Jahr</t>
  </si>
  <si>
    <t>Versicherung, Beiträge</t>
  </si>
  <si>
    <t>langfristige Zinsen</t>
  </si>
  <si>
    <t>Abschreibungen</t>
  </si>
  <si>
    <t>Energiekosten (Strom, Heizung, Wasser)</t>
  </si>
  <si>
    <t>übrige Kosten gesamt</t>
  </si>
  <si>
    <t xml:space="preserve"> = Rohgewinn 1</t>
  </si>
  <si>
    <t xml:space="preserve"> - Personalkosten</t>
  </si>
  <si>
    <t xml:space="preserve"> = Rohgewinn 2</t>
  </si>
  <si>
    <t>Planungsrechnung:</t>
  </si>
  <si>
    <t>in Jahren</t>
  </si>
  <si>
    <t>Sonstiges 2:</t>
  </si>
  <si>
    <t>Sonstiges 3:</t>
  </si>
  <si>
    <t>Bruttogehalt</t>
  </si>
  <si>
    <t>Bruttolohn</t>
  </si>
  <si>
    <t>Aktueller</t>
  </si>
  <si>
    <t>Lohn- und Gehaltsangabe</t>
  </si>
  <si>
    <t xml:space="preserve"> = Betriebsleistung gesamt</t>
  </si>
  <si>
    <t>der Kunden zahlt noch im Monat der Rechnungsstellung</t>
  </si>
  <si>
    <t>der Kunden zahlt im Folgemonat</t>
  </si>
  <si>
    <t>der Kunden zahlt erst nach zwei Monaten</t>
  </si>
  <si>
    <t>Umsatzsteuersatz</t>
  </si>
  <si>
    <t>Vorsteuersatz</t>
  </si>
  <si>
    <t>EURO</t>
  </si>
  <si>
    <t>Jahr 1</t>
  </si>
  <si>
    <t>Umsatzplan (netto)</t>
  </si>
  <si>
    <t>Umsatzsteuer (USt)</t>
  </si>
  <si>
    <t xml:space="preserve">Einzahlungen </t>
  </si>
  <si>
    <t>2. sonstige Einzahlungen</t>
  </si>
  <si>
    <t>Privatentnahmen</t>
  </si>
  <si>
    <t>USt-Zahllast (-) oder Erstattung (+)</t>
  </si>
  <si>
    <t>Liquiditätssaldo kumuliert</t>
  </si>
  <si>
    <r>
      <t xml:space="preserve">1. aus Umsatz </t>
    </r>
    <r>
      <rPr>
        <sz val="8"/>
        <rFont val="Arial"/>
        <family val="2"/>
      </rPr>
      <t>incl. USt</t>
    </r>
  </si>
  <si>
    <t>Auszahlung</t>
  </si>
  <si>
    <t>Laufzeit</t>
  </si>
  <si>
    <t>in %</t>
  </si>
  <si>
    <t>Firmenwert</t>
  </si>
  <si>
    <t>Umbauten/ Renovierung</t>
  </si>
  <si>
    <t>Maschinen/Geräte/Werkzeuge</t>
  </si>
  <si>
    <t>Finanzanlagen</t>
  </si>
  <si>
    <t>Raumkosten (Miete, Pacht)</t>
  </si>
  <si>
    <t>Zinssatz in %</t>
  </si>
  <si>
    <t>Fahrzeuge</t>
  </si>
  <si>
    <t>Vorsteuer</t>
  </si>
  <si>
    <t>nein</t>
  </si>
  <si>
    <t>ja</t>
  </si>
  <si>
    <t>Material-/Wareneinsatz</t>
  </si>
  <si>
    <t>Fremdleistungen</t>
  </si>
  <si>
    <t>Sonstiges</t>
  </si>
  <si>
    <t>Liquiditätssaldo</t>
  </si>
  <si>
    <t>Betriebsmittel</t>
  </si>
  <si>
    <t>Kapitalbedarf lt. Kapitalbedarfsplan:</t>
  </si>
  <si>
    <t xml:space="preserve"> </t>
  </si>
  <si>
    <t>Vorfinanzierungen v. Aufträgen</t>
  </si>
  <si>
    <t>Reserve für Unvorhergesehenes</t>
  </si>
  <si>
    <t>Gesamtkapitalbedarf</t>
  </si>
  <si>
    <t>Darlehen 1:</t>
  </si>
  <si>
    <t>Darlehen 2:</t>
  </si>
  <si>
    <t>Zinsbindung</t>
  </si>
  <si>
    <t>Annuitätendarlehen:</t>
  </si>
  <si>
    <t>Tilgungsfreie Zeit</t>
  </si>
  <si>
    <t>Jahre</t>
  </si>
  <si>
    <t>siehe einzelne Darlehen</t>
  </si>
  <si>
    <t>Tilgungszeitraum</t>
  </si>
  <si>
    <t>Gesamtwerte</t>
  </si>
  <si>
    <t>in EUR</t>
  </si>
  <si>
    <t xml:space="preserve"> - Materialeinsatz gesamt</t>
  </si>
  <si>
    <t xml:space="preserve"> = Betriebsergebnis</t>
  </si>
  <si>
    <t>Geplanter Umsatz:</t>
  </si>
  <si>
    <t>Auszahlungen (Nettowerte)</t>
  </si>
  <si>
    <t>zzgl. Sonstiges</t>
  </si>
  <si>
    <t>Kirchensteuer</t>
  </si>
  <si>
    <t>Lebensunterhalt</t>
  </si>
  <si>
    <t>Miete/Hausaufwendungen</t>
  </si>
  <si>
    <t>Kommunikation (Telefon, TV)</t>
  </si>
  <si>
    <t>Kfz-Kosten</t>
  </si>
  <si>
    <t>Altersvorsorge (Renten-, Lebensversicherung)</t>
  </si>
  <si>
    <t>Kranken-, Pflegeversicherung</t>
  </si>
  <si>
    <t>Urlaub, Reise</t>
  </si>
  <si>
    <t>geplante Anschaffungen</t>
  </si>
  <si>
    <t>andere Nettolohn/-gehaltseinnahmen</t>
  </si>
  <si>
    <t>Kindergeld</t>
  </si>
  <si>
    <t>Sonstige (dauerhaften) Einkünfte</t>
  </si>
  <si>
    <t>+ Personalkosten</t>
  </si>
  <si>
    <t>+ übrige Kosten</t>
  </si>
  <si>
    <t>= mindestens notwendiger Rohgewinn</t>
  </si>
  <si>
    <t xml:space="preserve">+ Materialeinsatz </t>
  </si>
  <si>
    <t>Personal</t>
  </si>
  <si>
    <t>Achtung: Mit Ausnahme des Materialeinsatzes werden alle Kostenarten als fix angenommen!</t>
  </si>
  <si>
    <t>Kontokorrentrahmen</t>
  </si>
  <si>
    <t>ERP-Kapital für Gründung</t>
  </si>
  <si>
    <t>Stunden</t>
  </si>
  <si>
    <t>pro</t>
  </si>
  <si>
    <t>Woche</t>
  </si>
  <si>
    <t>sonstige Versicherungen</t>
  </si>
  <si>
    <t>Tage</t>
  </si>
  <si>
    <t>Arbeitszeit pro Woche</t>
  </si>
  <si>
    <t xml:space="preserve"> - bez. Feiertage</t>
  </si>
  <si>
    <t xml:space="preserve"> - Urlaubstage</t>
  </si>
  <si>
    <t xml:space="preserve"> - Krankheitstage</t>
  </si>
  <si>
    <t xml:space="preserve"> - sonstige Fehltage</t>
  </si>
  <si>
    <t xml:space="preserve"> = Anwesenheitszeit</t>
  </si>
  <si>
    <t xml:space="preserve"> = Zwischensumme</t>
  </si>
  <si>
    <t xml:space="preserve"> x Anzahl Mitarbeiter bzw. Inhaber</t>
  </si>
  <si>
    <t xml:space="preserve"> = Lohnumsatz</t>
  </si>
  <si>
    <t>Materialeinsatz in %</t>
  </si>
  <si>
    <t>Materialaufschlag in %</t>
  </si>
  <si>
    <t>Aufschlag auf Fremdleistungen in %</t>
  </si>
  <si>
    <t>Lohnumsatz gesamt in EUR</t>
  </si>
  <si>
    <t>Materialumsatz in EUR</t>
  </si>
  <si>
    <t>Fremdleistungen Kosten in EUR</t>
  </si>
  <si>
    <t>Fremdleistungsumsatz in EUR</t>
  </si>
  <si>
    <t>Gesamtumsatz in EUR</t>
  </si>
  <si>
    <t xml:space="preserve"> + Überstunden pro Jahr</t>
  </si>
  <si>
    <t xml:space="preserve"> - Anteil unproduktiver Stunden in %</t>
  </si>
  <si>
    <t>Gesamtumsatz in EUR gerundet</t>
  </si>
  <si>
    <t>Gesellen</t>
  </si>
  <si>
    <t>Auszubildende</t>
  </si>
  <si>
    <t>Std./Jahr</t>
  </si>
  <si>
    <t>Gesamtumsatz</t>
  </si>
  <si>
    <t>Tage pro Jahr</t>
  </si>
  <si>
    <t xml:space="preserve"> - Sonntage und Feiertage</t>
  </si>
  <si>
    <t xml:space="preserve"> - Samstage (1/2)</t>
  </si>
  <si>
    <t xml:space="preserve"> - sonstige Tage, an denen geschlossen ist</t>
  </si>
  <si>
    <t>Durchschnittsumsatz je Kunde</t>
  </si>
  <si>
    <t xml:space="preserve"> x Anzahl erwarteter Kunden pro Tag</t>
  </si>
  <si>
    <t>Kunden/Tag</t>
  </si>
  <si>
    <t xml:space="preserve"> x Öffnungstage pro Jahr</t>
  </si>
  <si>
    <t xml:space="preserve"> = Jahresumsatz</t>
  </si>
  <si>
    <t xml:space="preserve"> / Durchschnittsumsatz je Kunde</t>
  </si>
  <si>
    <t xml:space="preserve"> = notwendige Kunden pro Jahr</t>
  </si>
  <si>
    <t>Anzahl Kunden</t>
  </si>
  <si>
    <t xml:space="preserve"> / Öffnungstage</t>
  </si>
  <si>
    <t xml:space="preserve"> = notwendige Kunden pro Tag</t>
  </si>
  <si>
    <t>Jahresumsatz gerundet</t>
  </si>
  <si>
    <t xml:space="preserve"> x Stundenverrechnungssatz</t>
  </si>
  <si>
    <t>Unternehmensdaten:</t>
  </si>
  <si>
    <t>Rechtsform:</t>
  </si>
  <si>
    <t>Telefonnummer:</t>
  </si>
  <si>
    <t>von</t>
  </si>
  <si>
    <t>Branche:</t>
  </si>
  <si>
    <t>Anzahl</t>
  </si>
  <si>
    <t xml:space="preserve">Anteil </t>
  </si>
  <si>
    <t>produktiv</t>
  </si>
  <si>
    <t>Produktive</t>
  </si>
  <si>
    <t>Kräfte</t>
  </si>
  <si>
    <t>Anzahl Mitarbeiter produktiv</t>
  </si>
  <si>
    <t>produktiv Beschäftigtem</t>
  </si>
  <si>
    <t xml:space="preserve">Eigene Betriebsleistung je </t>
  </si>
  <si>
    <t>Umsatz über Fremdleistungen</t>
  </si>
  <si>
    <t>brutto!!</t>
  </si>
  <si>
    <t>Die Angaben zur Fremdfinanzierung sind als erster Planungsansatz zu verstehen. Über den tatsächlichen Finanzierungsweg soll gemeinsam mit der Hausbank beraten werden.</t>
  </si>
  <si>
    <t>incl. AG-Anteile</t>
  </si>
  <si>
    <t>Nettolohn/-gehalt des Ehe- bzw. Lebenspartners</t>
  </si>
  <si>
    <t>I. Summe Einzahlungen (Bruttowerte)</t>
  </si>
  <si>
    <t>II. Summe Auszahlungen (incl. Vorsteuer)</t>
  </si>
  <si>
    <t>Disagio</t>
  </si>
  <si>
    <t>Zusammen</t>
  </si>
  <si>
    <t>Abschreibung</t>
  </si>
  <si>
    <t>(AfA)</t>
  </si>
  <si>
    <t>-</t>
  </si>
  <si>
    <t>Mitarbeiterproduktivität</t>
  </si>
  <si>
    <t xml:space="preserve">Lohn/Gehalt </t>
  </si>
  <si>
    <t>Lohn/Gehalt</t>
  </si>
  <si>
    <t>Zusatzgehalt</t>
  </si>
  <si>
    <t>Mitarbeiter</t>
  </si>
  <si>
    <t>Beginn</t>
  </si>
  <si>
    <t>Ende</t>
  </si>
  <si>
    <t>ohne AG-Anteile</t>
  </si>
  <si>
    <t>gewichtet</t>
  </si>
  <si>
    <t>(Monat)</t>
  </si>
  <si>
    <t>Umsatzbereich</t>
  </si>
  <si>
    <t>Umsatz pro Auftrag in EUR</t>
  </si>
  <si>
    <t>umsatz in EUR</t>
  </si>
  <si>
    <t>In EUR</t>
  </si>
  <si>
    <t>erwarteter Umsatz</t>
  </si>
  <si>
    <t>erwartete Aufträge</t>
  </si>
  <si>
    <t>Umsatzbereich 2</t>
  </si>
  <si>
    <t>Umsatzbereich 3</t>
  </si>
  <si>
    <t>Umsatzbereich 4</t>
  </si>
  <si>
    <t>Umsatzbereich 5</t>
  </si>
  <si>
    <t>Umsatzbereich 6</t>
  </si>
  <si>
    <t>Umsatzbereich 7</t>
  </si>
  <si>
    <t>Umsatzbereich 8</t>
  </si>
  <si>
    <t>Umsatzbereich 9</t>
  </si>
  <si>
    <t>Umsatzbereich 10</t>
  </si>
  <si>
    <t>Anzahl erwarteter Aufträge pro</t>
  </si>
  <si>
    <t>Mindest- Umsatzbedarf</t>
  </si>
  <si>
    <t>zu beschaffen</t>
  </si>
  <si>
    <t>vorhanden</t>
  </si>
  <si>
    <t>(Jahre)</t>
  </si>
  <si>
    <t>Gewichteter Umsatz</t>
  </si>
  <si>
    <t>Typische Umsatzart/ Bezeichnung</t>
  </si>
  <si>
    <t>Hilfstabelle: Ermittlung Durchschnittsumsatz je Kunde</t>
  </si>
  <si>
    <t>Durchschnittsumsatz je Kunde brutto</t>
  </si>
  <si>
    <t>Anzahl Arbeitstage/Woche</t>
  </si>
  <si>
    <t>Umsatzart 1</t>
  </si>
  <si>
    <t>Umsatzart 2</t>
  </si>
  <si>
    <t>Umsatzart 3</t>
  </si>
  <si>
    <t>Umsatzart 4</t>
  </si>
  <si>
    <t>2. Einzahlungen aus Vorjahr</t>
  </si>
  <si>
    <t xml:space="preserve">  Anzahl Arbeitsmonate/Jahr</t>
  </si>
  <si>
    <t>Möglichkeiten der Umsatzplanung:</t>
  </si>
  <si>
    <t xml:space="preserve"> - z.B. für Unternehmen im </t>
  </si>
  <si>
    <t xml:space="preserve">   Bau- und Ausbaugewerbe</t>
  </si>
  <si>
    <t xml:space="preserve"> - Allgemeine Auftragsplanung</t>
  </si>
  <si>
    <t>1.</t>
  </si>
  <si>
    <t>3.</t>
  </si>
  <si>
    <t xml:space="preserve"> Summe privater Ausgaben</t>
  </si>
  <si>
    <t xml:space="preserve"> Private Ausgaben:</t>
  </si>
  <si>
    <t xml:space="preserve"> Sonstige Private Einnahmen:</t>
  </si>
  <si>
    <t>= Mindest - Umsatzbedarf</t>
  </si>
  <si>
    <t xml:space="preserve">     ~ notwendiger Unternehmerlohn</t>
  </si>
  <si>
    <t xml:space="preserve"> -</t>
  </si>
  <si>
    <t xml:space="preserve"> - </t>
  </si>
  <si>
    <t>Avalkredit:</t>
  </si>
  <si>
    <t>kurzfristige Zinsen, Bankgebühren</t>
  </si>
  <si>
    <t>Tilgungs- satz in%</t>
  </si>
  <si>
    <t>Laufzeit in Jahren</t>
  </si>
  <si>
    <t>Zinssatz</t>
  </si>
  <si>
    <t>Tilgungsatz</t>
  </si>
  <si>
    <r>
      <t>Inhaber/-in</t>
    </r>
    <r>
      <rPr>
        <b/>
        <sz val="10"/>
        <rFont val="Arial"/>
        <family val="2"/>
      </rPr>
      <t xml:space="preserve"> oder</t>
    </r>
  </si>
  <si>
    <t>Planumsatz 3. Geschäftsjahr</t>
  </si>
  <si>
    <t>Geplanter Unternehmerlohn</t>
  </si>
  <si>
    <t>Notwendiger Unternehmerlohn</t>
  </si>
  <si>
    <t xml:space="preserve"> = Saldo der Ausgaben abzüglich der sonstigen Einnahmen </t>
  </si>
  <si>
    <t xml:space="preserve"> =&gt; Laufzeit</t>
  </si>
  <si>
    <t>Umsatz ohne USt.</t>
  </si>
  <si>
    <t>Kreditverpflichtungen</t>
  </si>
  <si>
    <t>2. Langfristiges Fremdkapital</t>
  </si>
  <si>
    <t>3. Kurzfristiges Fremdkapital</t>
  </si>
  <si>
    <t xml:space="preserve"> - Barmittel</t>
  </si>
  <si>
    <t xml:space="preserve"> - vorhanden / Sacheinlage</t>
  </si>
  <si>
    <t>Summe Disagio:</t>
  </si>
  <si>
    <t>1. Eigenkapital:</t>
  </si>
  <si>
    <t>Eigenkapital gesamt</t>
  </si>
  <si>
    <r>
      <t>Kapitalbedarfsplanung</t>
    </r>
    <r>
      <rPr>
        <b/>
        <sz val="10"/>
        <rFont val="Arial"/>
        <family val="2"/>
      </rPr>
      <t xml:space="preserve"> (Netto-Werte)</t>
    </r>
  </si>
  <si>
    <t>Kapitalbedarfs- und Finanzierungsplanung</t>
  </si>
  <si>
    <t>Rentabilitätsvorschau</t>
  </si>
  <si>
    <t>Liquiditätsplanung</t>
  </si>
  <si>
    <t>Investitionen, und weitere Ausgaben gemäß Kapitalbedarfsplan</t>
  </si>
  <si>
    <t>Höhe:</t>
  </si>
  <si>
    <t>Höhe</t>
  </si>
  <si>
    <t>Summe Zahlungen:</t>
  </si>
  <si>
    <t>Zinsen EUR</t>
  </si>
  <si>
    <t>Kapitaldienst EUR</t>
  </si>
  <si>
    <t>Tilgung EUR</t>
  </si>
  <si>
    <t xml:space="preserve">Bestand       EUR </t>
  </si>
  <si>
    <t>Unternehmenskonzept</t>
  </si>
  <si>
    <t>geschätzte Einkommensteuer mit Solidaritätszuschlag</t>
  </si>
  <si>
    <t>GmbH-Gesellsch./Geschäftsführer/-in</t>
  </si>
  <si>
    <t>Umsatzbereich 1</t>
  </si>
  <si>
    <t>Monat</t>
  </si>
  <si>
    <t>Anzahl erwarteter Aufträge pro:</t>
  </si>
  <si>
    <t xml:space="preserve"> + Abschreibungen</t>
  </si>
  <si>
    <t xml:space="preserve">  - Tilgungen</t>
  </si>
  <si>
    <t xml:space="preserve"> - übrige Kosten</t>
  </si>
  <si>
    <t>III. Liquiditätssaldo</t>
  </si>
  <si>
    <t>III: Liquiditätssaldo</t>
  </si>
  <si>
    <t>3. Sonstige Einzahlungen</t>
  </si>
  <si>
    <t xml:space="preserve"> - Materialeinsatz Bereich 1</t>
  </si>
  <si>
    <t xml:space="preserve"> - Materialeinsatz Bereich 2</t>
  </si>
  <si>
    <t xml:space="preserve"> - Materialeinsatz Bereich 3</t>
  </si>
  <si>
    <t xml:space="preserve"> - Materialeinsatz Bereich 4</t>
  </si>
  <si>
    <t xml:space="preserve"> = Überschuß / Fehlbetrag</t>
  </si>
  <si>
    <t xml:space="preserve"> - Fremdleistungen</t>
  </si>
  <si>
    <t xml:space="preserve"> = verkaufbare Stunden</t>
  </si>
  <si>
    <t xml:space="preserve"> = verkaufbare Stunden pro Person</t>
  </si>
  <si>
    <t xml:space="preserve"> + MWSt</t>
  </si>
  <si>
    <t>Umsatz lt. Rentabilitätsvorschau 1. J. (Netto)</t>
  </si>
  <si>
    <t xml:space="preserve"> = Umsatz laut Rentabilitätvorschau (Brutto)</t>
  </si>
  <si>
    <t>2.</t>
  </si>
  <si>
    <t>ab 11. Jahr</t>
  </si>
  <si>
    <t>Garantieentgelt %</t>
  </si>
  <si>
    <t>auf offenen Kreditbetrag</t>
  </si>
  <si>
    <t xml:space="preserve">Bestand   </t>
  </si>
  <si>
    <t>Kapitaldienst</t>
  </si>
  <si>
    <t>Zinsen /</t>
  </si>
  <si>
    <t>Garantieentg.</t>
  </si>
  <si>
    <t>1. - 3. Jahr</t>
  </si>
  <si>
    <t>4. - 10. Jahr</t>
  </si>
  <si>
    <t xml:space="preserve">Zinssatz </t>
  </si>
  <si>
    <t xml:space="preserve"> = Tagesumsatz</t>
  </si>
  <si>
    <t xml:space="preserve">EUR </t>
  </si>
  <si>
    <r>
      <t xml:space="preserve"> = </t>
    </r>
    <r>
      <rPr>
        <b/>
        <sz val="10"/>
        <rFont val="Arial"/>
        <family val="2"/>
      </rPr>
      <t>Öffnungstage</t>
    </r>
    <r>
      <rPr>
        <sz val="10"/>
        <rFont val="Arial"/>
        <family val="2"/>
      </rPr>
      <t xml:space="preserve"> pro Jahr</t>
    </r>
  </si>
  <si>
    <t xml:space="preserve">  - für Ladengeschäfte</t>
  </si>
  <si>
    <t>Arbeitgeberanteil-Faktor Minijobs:</t>
  </si>
  <si>
    <t>Bereich 1</t>
  </si>
  <si>
    <t>Bereich 2</t>
  </si>
  <si>
    <t>Bereich 3</t>
  </si>
  <si>
    <t>Bereich 4</t>
  </si>
  <si>
    <t>Vorname Name</t>
  </si>
  <si>
    <t>Straße, Hausnummer</t>
  </si>
  <si>
    <t>Postleitzahl</t>
  </si>
  <si>
    <t>Ort</t>
  </si>
  <si>
    <t>Telefonnummer</t>
  </si>
  <si>
    <t>Gewerbe</t>
  </si>
  <si>
    <t>Rechtsform</t>
  </si>
  <si>
    <t>Geplantes Gründungsdatum (TT.MM.JJ)</t>
  </si>
  <si>
    <t>Struktur:</t>
  </si>
  <si>
    <t>Dauer (Monate)</t>
  </si>
  <si>
    <t>Gründerzuschuss:</t>
  </si>
  <si>
    <t>Phase I</t>
  </si>
  <si>
    <t>Phase II</t>
  </si>
  <si>
    <t>ALG I  (EUR)</t>
  </si>
  <si>
    <t>Monatspauschale (EUR)</t>
  </si>
  <si>
    <t>Summe Gründerzuschuss</t>
  </si>
  <si>
    <t>Summe Einstiegsgeld</t>
  </si>
  <si>
    <t xml:space="preserve"> Summe sonstige privater Einnahmen </t>
  </si>
  <si>
    <t>Verlängerungsoptionen 2. Jahr (Monate)</t>
  </si>
  <si>
    <t>Zuschussdegression im 2. Jahr (%)</t>
  </si>
  <si>
    <t>Verlängerungsoption 1. Jahr (Monate)</t>
  </si>
  <si>
    <t>Nebenrechnung zur Ermittlung eines Gründerzuschusses (GZ) oder eines Einstiegsgeldes (ESG)</t>
  </si>
  <si>
    <t>1. Jahr</t>
  </si>
  <si>
    <t>2.Jahr</t>
  </si>
  <si>
    <t>Arbeitslosengeld II und Einstiegsgeld</t>
  </si>
  <si>
    <t>ALG II und Einstiegsgeld monatlich (EUR)</t>
  </si>
  <si>
    <t>ALG II und Einstiegsgeld monatlich: 2. Jahr (EUR)</t>
  </si>
  <si>
    <t>Gründerzuschuss oder ALG II und Einstiegegeld</t>
  </si>
  <si>
    <t>Geplanter Arbeitseinsatz:</t>
  </si>
  <si>
    <t>2. Jahr</t>
  </si>
  <si>
    <t>3.Jahr</t>
  </si>
  <si>
    <t>BG+</t>
  </si>
  <si>
    <t>Monatspauschale (300 EUR)</t>
  </si>
  <si>
    <t>Körperschaftssteuer incl. Solidaritätszuschlag (15,825%)</t>
  </si>
  <si>
    <t xml:space="preserve"> - Gewerbesteuer und Körperschaftssteuer</t>
  </si>
  <si>
    <t>Summe Betriebssteuern</t>
  </si>
  <si>
    <t>Steuerabschätzung</t>
  </si>
  <si>
    <r>
      <t xml:space="preserve">Gewerbesteuer / </t>
    </r>
    <r>
      <rPr>
        <i/>
        <sz val="10"/>
        <rFont val="Arial"/>
        <family val="2"/>
      </rPr>
      <t>Hebesatz in %</t>
    </r>
  </si>
  <si>
    <t>Einzelunternehmen</t>
  </si>
  <si>
    <t>Gesellschaft bürgerlichen Rechts (GbR)</t>
  </si>
  <si>
    <t>OHG</t>
  </si>
  <si>
    <t>KG</t>
  </si>
  <si>
    <t>GmbH &amp; Co KG</t>
  </si>
  <si>
    <t>GmbH</t>
  </si>
  <si>
    <t>UG (haftungsbeschränkt)</t>
  </si>
  <si>
    <t>Name bzw. Tätigkeitsbereich</t>
  </si>
  <si>
    <t xml:space="preserve">       Empfehlung: Nutzen Sie die Bearbeitungshinweise!</t>
  </si>
  <si>
    <t>Gewerbesteuer / Körperschaftssteuer</t>
  </si>
  <si>
    <t>eingetragener Kaufmann  e.K.</t>
  </si>
  <si>
    <t>eingetragene Kauffrau  e.K.</t>
  </si>
  <si>
    <t>Tilgungsfreie</t>
  </si>
  <si>
    <t>Zinssatz        in %</t>
  </si>
  <si>
    <t>Monate</t>
  </si>
  <si>
    <t>Fremdmittel:</t>
  </si>
  <si>
    <t>1. Personalkostenverteilung 3 Jahre</t>
  </si>
  <si>
    <t>3. Jahr</t>
  </si>
  <si>
    <t>2. Tilgungsverteilung drei Jahre für Tilgungsdarlehen</t>
  </si>
  <si>
    <t>3. Zinsverteilung drei Jahre für Tilgungsdarlehen</t>
  </si>
  <si>
    <t>bestehender Kontokorrent</t>
  </si>
  <si>
    <t>geplanter Kontokorrent</t>
  </si>
  <si>
    <t>Unternehmensname:</t>
  </si>
  <si>
    <t>geplanter Unternehmensname</t>
  </si>
  <si>
    <t>Personalkosten:</t>
  </si>
  <si>
    <t>Übrige Kosten:</t>
  </si>
  <si>
    <t>Betriebssteuern</t>
  </si>
  <si>
    <t>Kalkulatorische Kosten</t>
  </si>
  <si>
    <t>Zwischensumme</t>
  </si>
  <si>
    <t>Ermittlung der abrechenbaren Stunden:</t>
  </si>
  <si>
    <t xml:space="preserve"> = abrechenbare Stunden pro Person</t>
  </si>
  <si>
    <t xml:space="preserve"> = abrechenbare Stunden</t>
  </si>
  <si>
    <t>=</t>
  </si>
  <si>
    <t>über Stunden abzurechnende Kosten</t>
  </si>
  <si>
    <t>Kfz-Kosten (incl. Leasing, Steuern, Vers., Rep., ohne AfA)</t>
  </si>
  <si>
    <t>Büro (Porto, Zeitschriften, sonst. Bürobedarf)</t>
  </si>
  <si>
    <t>Büro (Telefon, Telefax, Internet)</t>
  </si>
  <si>
    <t>Buchführung und Abschlusskosten / Beratungskosten</t>
  </si>
  <si>
    <t>Abraum - und Abfallbeseitigung</t>
  </si>
  <si>
    <t>Werkzeug und Kleingeräte GWG</t>
  </si>
  <si>
    <t>Betriebsbedarf</t>
  </si>
  <si>
    <t>Kosten der Warenabgabe (incl.  Gewährleistungen)</t>
  </si>
  <si>
    <t>Reparaturen, Instandhaltung</t>
  </si>
  <si>
    <t>Miete / Leasing (ohne Kfz) für bewegliche Wirtschaftsgüter</t>
  </si>
  <si>
    <t>Inhaber / Meister</t>
  </si>
  <si>
    <t>abrechenbare Stunden</t>
  </si>
  <si>
    <t>Im zweiten Jahr zusätzlich geplante Investitionen</t>
  </si>
  <si>
    <t>Werbung  / Reisekosten</t>
  </si>
  <si>
    <t>email:</t>
  </si>
  <si>
    <t>Mikromezzanin - Beteiligung</t>
  </si>
  <si>
    <t>Vergütung</t>
  </si>
  <si>
    <t>Gewinnbeteiligung</t>
  </si>
  <si>
    <t>Mikromezzanin</t>
  </si>
  <si>
    <t xml:space="preserve"> - Fremdleistungen und Materialeinsatz  gesamt</t>
  </si>
  <si>
    <t>Aufschläge</t>
  </si>
  <si>
    <t xml:space="preserve">Fremdleistungsaufschlag </t>
  </si>
  <si>
    <t xml:space="preserve">Materialaufschlag Bereich 1  </t>
  </si>
  <si>
    <t xml:space="preserve">Materialaufschlag Bereich 2 </t>
  </si>
  <si>
    <t xml:space="preserve">Materialaufschlag Bereich 3  </t>
  </si>
  <si>
    <t xml:space="preserve">Materialaufschlag Bereich 4  </t>
  </si>
  <si>
    <t>Summe Aufschläge</t>
  </si>
  <si>
    <t xml:space="preserve"> - Summe Kalkulatorische Kosten</t>
  </si>
  <si>
    <t>Überschuß / Fehlbetrag</t>
  </si>
  <si>
    <t>Über den Stundenkostensatz abzurechnende Kosten:</t>
  </si>
  <si>
    <t xml:space="preserve">USt </t>
  </si>
  <si>
    <t>Angaben zu den Zahlungszielen, und zur Umsatzsteuer:</t>
  </si>
  <si>
    <t xml:space="preserve"> Mikromezzanin - Beteiligung</t>
  </si>
  <si>
    <t>USt</t>
  </si>
  <si>
    <t>Rückzahlung</t>
  </si>
  <si>
    <t>Vergütung /</t>
  </si>
  <si>
    <t>Gewinnbeteilig.</t>
  </si>
  <si>
    <t>sonstige Zahlungen / Rücklagen</t>
  </si>
  <si>
    <t xml:space="preserve">Tilgung </t>
  </si>
  <si>
    <t>email</t>
  </si>
  <si>
    <t>Darlehen 3:</t>
  </si>
  <si>
    <t xml:space="preserve"> ( Annahme: Die Tilgungsleistung im Monat der Tilgung wird in dem Tilgungsmonat nicht mehr verzinst)</t>
  </si>
  <si>
    <t>% - Anteil am Gesamtumsatz</t>
  </si>
  <si>
    <t xml:space="preserve">Brutto -Umsatz je Kunde </t>
  </si>
  <si>
    <t xml:space="preserve">Stundenkostensatz </t>
  </si>
  <si>
    <t>Ermittlung der Material- und Fremdleistungsaufschläge:</t>
  </si>
  <si>
    <t>Geschäftsjahr:</t>
  </si>
  <si>
    <t>Summe abrechenbare Stunden</t>
  </si>
  <si>
    <t xml:space="preserve"> = Gewinn / Verlust nach Steuern</t>
  </si>
  <si>
    <r>
      <rPr>
        <sz val="10"/>
        <rFont val="Calibri"/>
        <family val="2"/>
      </rPr>
      <t>Ø</t>
    </r>
    <r>
      <rPr>
        <sz val="7"/>
        <rFont val="Arial"/>
        <family val="2"/>
      </rPr>
      <t xml:space="preserve"> </t>
    </r>
    <r>
      <rPr>
        <sz val="10"/>
        <rFont val="Arial"/>
        <family val="2"/>
      </rPr>
      <t>Tagesarbeitszeit</t>
    </r>
  </si>
  <si>
    <t>Limited (Ltd.)</t>
  </si>
  <si>
    <t>Jahr 2</t>
  </si>
  <si>
    <t>Jahr 3</t>
  </si>
  <si>
    <t xml:space="preserve">  - Unternehmerlohn</t>
  </si>
  <si>
    <t>erworbene Geschäftsanteile</t>
  </si>
  <si>
    <t xml:space="preserve">Im dritten Jahr zusätzlich geplante Investitionen </t>
  </si>
  <si>
    <t>Kostenarten (Netto-Werte)</t>
  </si>
  <si>
    <t>Geplanter Umsatz (Netto-Werte):</t>
  </si>
  <si>
    <t>Bereich 5</t>
  </si>
  <si>
    <t>Bereich 6</t>
  </si>
  <si>
    <t>Bereich 7</t>
  </si>
  <si>
    <t>Bereich 8</t>
  </si>
  <si>
    <t>Bereich 9</t>
  </si>
  <si>
    <t>Bereich 10</t>
  </si>
  <si>
    <t xml:space="preserve"> - Materialeinsatz Bereich 5</t>
  </si>
  <si>
    <t xml:space="preserve"> - Materialeinsatz Bereich 6</t>
  </si>
  <si>
    <t xml:space="preserve"> - Materialeinsatz Bereich 7</t>
  </si>
  <si>
    <t xml:space="preserve"> - Materialeinsatz Bereich 8</t>
  </si>
  <si>
    <t xml:space="preserve"> - Materialeinsatz Bereich 9</t>
  </si>
  <si>
    <t xml:space="preserve"> - Materialeinsatz Bereich 10</t>
  </si>
  <si>
    <t xml:space="preserve"> -  sonstige kalkulatorische Kosten / Gewinnmarge</t>
  </si>
  <si>
    <t xml:space="preserve"> = Geplanter Unternehmerlohn mit GZ oder ALG II / ESG</t>
  </si>
  <si>
    <t xml:space="preserve">     ~ berücksichtigter Unternehmerlohn</t>
  </si>
  <si>
    <t>Rückzahlungsfreie Zeit</t>
  </si>
  <si>
    <t>Rückzahlungszeitraum</t>
  </si>
  <si>
    <t/>
  </si>
  <si>
    <r>
      <t xml:space="preserve"> Zeit  in</t>
    </r>
    <r>
      <rPr>
        <b/>
        <sz val="10"/>
        <rFont val="Arial"/>
        <family val="2"/>
      </rPr>
      <t xml:space="preserve"> Monaten</t>
    </r>
  </si>
  <si>
    <t>4. Fremdkapital in Form von Zuschüssen</t>
  </si>
  <si>
    <t xml:space="preserve"> - Schenkung</t>
  </si>
  <si>
    <t>StartGeld:</t>
  </si>
  <si>
    <t>sonstige Zuschüsse</t>
  </si>
  <si>
    <t>Meistergründungsprämie (MGP)</t>
  </si>
  <si>
    <t>Der Stundenkostensatz ("netto"):</t>
  </si>
  <si>
    <t>Der Stundenverrechnungssatz:</t>
  </si>
  <si>
    <t xml:space="preserve">Stundenverrechnungssatz </t>
  </si>
  <si>
    <t>Netto</t>
  </si>
  <si>
    <t>Brutto</t>
  </si>
  <si>
    <t>MWSt-Satz:</t>
  </si>
  <si>
    <t>Kurzfristiges Fremdkapital gesamt</t>
  </si>
  <si>
    <t>Zuschüsse gesamt</t>
  </si>
  <si>
    <t>Langfristiges Fremdkapital gesamt</t>
  </si>
  <si>
    <t>Als Stundenverrechnungssatz wird der am Markt durchgesetzte Preis einer Handwerkerstunde verstanden.
Abweichungen vom oben ermittelten  Stundenkostesatz  sind zu untersuchen und Konsequenzen zu besprechen.</t>
  </si>
  <si>
    <t>Material-/Warenbestand</t>
  </si>
  <si>
    <t>"Brutto"</t>
  </si>
  <si>
    <t>Umsatzart 5</t>
  </si>
  <si>
    <t>Umsatzart 6</t>
  </si>
  <si>
    <t>Umsatzart 7</t>
  </si>
  <si>
    <t>Umsatzart 8</t>
  </si>
  <si>
    <t>Umsatzart 9</t>
  </si>
  <si>
    <t>Umsatzart 10</t>
  </si>
  <si>
    <t>weitere Hilfsmittel</t>
  </si>
  <si>
    <r>
      <t xml:space="preserve">notwendiger Unternehmerlohn </t>
    </r>
    <r>
      <rPr>
        <sz val="10"/>
        <rFont val="Arial"/>
        <family val="2"/>
      </rPr>
      <t>(nicht bei Kapitalgesellschaften)</t>
    </r>
  </si>
  <si>
    <t>Kapitalbedarf</t>
  </si>
  <si>
    <t>Finanzierung</t>
  </si>
  <si>
    <t>Zins und Tilgung</t>
  </si>
  <si>
    <t>Personalkosten 1. Jahr</t>
  </si>
  <si>
    <t>Personalksoten 2. Jahr</t>
  </si>
  <si>
    <t>Personalkosten 3. Jahr</t>
  </si>
  <si>
    <t>übrige Kosten</t>
  </si>
  <si>
    <t>Unternehmerlohn</t>
  </si>
  <si>
    <t>Rentabilität</t>
  </si>
  <si>
    <t>Liquiditäsplan 1. Jahr</t>
  </si>
  <si>
    <t>Liquiditätsplan 2. Jahr</t>
  </si>
  <si>
    <t>Liquiditäsplan 3. Jahr</t>
  </si>
  <si>
    <t>Umsatzplanung</t>
  </si>
  <si>
    <t>Stundenkostensatz</t>
  </si>
  <si>
    <t>Bearbeitungshinweise</t>
  </si>
  <si>
    <t>Deckblatt</t>
  </si>
  <si>
    <t>zurück zur Startseite</t>
  </si>
  <si>
    <t>zur Rentabilitätsberechnung</t>
  </si>
  <si>
    <t>zurück nach oben</t>
  </si>
  <si>
    <t>Kapazitätsorientiert</t>
  </si>
  <si>
    <t>nach Kundenzahl</t>
  </si>
  <si>
    <t>nach Zahl der Aufträge</t>
  </si>
  <si>
    <t xml:space="preserve">manuelle Bearbeitung zulassen?    </t>
  </si>
  <si>
    <t>Wenn die Mitarbeiter-Produktivität ermittelt werden soll, klicken Sie auf das Pluszeichen links neben der Zeile 42 und zusätzlich auf das Pluszeichen über der Spalte S</t>
  </si>
  <si>
    <t>Zum Ausblenden der Mitarbeiterproduk- tivität auf das Minuszeichen links neben Zeile 42 und auf das Minuszeichen über der Spalte S klicken.</t>
  </si>
  <si>
    <t>Wenn Sie die Berücksichtigung weiterer Mitarbeiter nicht benötigen, klicken Sie auf das Minus-Zeichen links neben der Zeile 22.</t>
  </si>
  <si>
    <t>Wenn weitere Mit- arbeiter berückichtigt werden sollen, klicken Sie auf das Plus-Zeichen links neben der Zeile 22.</t>
  </si>
  <si>
    <t>Wenn Sie weitere Umsatzbereiche  nicht benötigen, klicken Sie auf die Minus-Zeichen links neben den Zeilen 21 und 33.</t>
  </si>
  <si>
    <t>Wenn Gründerzuschuss oder ALGII / Einstiegesgeld berücksichtigt werden sollen, klicken Sie auf das Plus-Zeichen links neben der Zeile 69.</t>
  </si>
  <si>
    <t>Wenn Gründerzuschuss oder ALGII / Einstiegesgeld wieder ausgeblendet werden sollen, klicken Sie auf das Minus-Zeichen links neben der Zeile 69.</t>
  </si>
  <si>
    <t>zu finanzieren durch (Finanzierungsplan):</t>
  </si>
  <si>
    <t>Gesamtfinanzierung (1. - 4.)</t>
  </si>
  <si>
    <t>Wenn weitere Umsatz- und entsprechende Materialeinsatzbereiche  berücksichtigt werden sollen, klicken Sie auf die Plus-Zeichen links neben den Zeilen 21 und 33.</t>
  </si>
  <si>
    <t xml:space="preserve"> - Material- und Fremdleistungsaufschläge:</t>
  </si>
  <si>
    <t>"Netto"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</si>
</sst>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0\ &quot;DM&quot;;[Red]\-#,##0.00\ &quot;DM&quot;"/>
    <numFmt numFmtId="165" formatCode="_-* #,##0.00\ _D_M_-;\-* #,##0.00\ _D_M_-;_-* &quot;-&quot;??\ _D_M_-;_-@_-"/>
    <numFmt numFmtId="166" formatCode="0.0"/>
    <numFmt numFmtId="167" formatCode="0.0000"/>
    <numFmt numFmtId="168" formatCode="0.0%"/>
    <numFmt numFmtId="169" formatCode="#,##0.0"/>
    <numFmt numFmtId="170" formatCode="General_)"/>
    <numFmt numFmtId="171" formatCode="0_)"/>
    <numFmt numFmtId="172" formatCode="#,##0.00_ ;\-#,##0.00\ "/>
    <numFmt numFmtId="173" formatCode="#,##0_ ;[Red]\-#,##0\ "/>
    <numFmt numFmtId="174" formatCode="#,##0_ ;\-#,##0\ "/>
    <numFmt numFmtId="175" formatCode="m"/>
    <numFmt numFmtId="176" formatCode="mmm"/>
    <numFmt numFmtId="177" formatCode="0.00_ ;[Red]\-0.00\ "/>
    <numFmt numFmtId="178" formatCode="#,##0.00\ &quot;€&quot;"/>
    <numFmt numFmtId="179" formatCode="#,##0\ &quot;€&quot;"/>
    <numFmt numFmtId="180" formatCode="#,##0.00\ _€"/>
    <numFmt numFmtId="181" formatCode="mmm\ yyyy"/>
    <numFmt numFmtId="182" formatCode="mmm/\ yyyy"/>
    <numFmt numFmtId="183" formatCode="#,##0.00;[Red]#,##0.00"/>
  </numFmts>
  <fonts count="77">
    <font>
      <sz val="10"/>
      <name val="MS Sans Serif"/>
    </font>
    <font>
      <sz val="11"/>
      <color indexed="8"/>
      <name val="Calibri"/>
      <family val="2"/>
    </font>
    <font>
      <b/>
      <sz val="10"/>
      <name val="MS Sans Serif"/>
      <family val="2"/>
    </font>
    <font>
      <i/>
      <sz val="10"/>
      <name val="MS Sans Serif"/>
      <family val="2"/>
    </font>
    <font>
      <sz val="10"/>
      <name val="MS Sans Serif"/>
      <family val="2"/>
    </font>
    <font>
      <b/>
      <u/>
      <sz val="14"/>
      <name val="Arial"/>
      <family val="2"/>
    </font>
    <font>
      <sz val="10"/>
      <name val="Arial"/>
      <family val="2"/>
    </font>
    <font>
      <b/>
      <sz val="10"/>
      <name val="Arial"/>
      <family val="2"/>
    </font>
    <font>
      <sz val="8"/>
      <name val="Arial"/>
      <family val="2"/>
    </font>
    <font>
      <b/>
      <u/>
      <sz val="12"/>
      <name val="Arial"/>
      <family val="2"/>
    </font>
    <font>
      <sz val="10"/>
      <name val="Arial"/>
      <family val="2"/>
    </font>
    <font>
      <b/>
      <i/>
      <sz val="10"/>
      <name val="Arial"/>
      <family val="2"/>
    </font>
    <font>
      <b/>
      <sz val="8"/>
      <name val="Arial"/>
      <family val="2"/>
    </font>
    <font>
      <u/>
      <sz val="20"/>
      <name val="Arial"/>
      <family val="2"/>
    </font>
    <font>
      <sz val="12"/>
      <name val="Arial"/>
      <family val="2"/>
    </font>
    <font>
      <i/>
      <sz val="10"/>
      <name val="Arial"/>
      <family val="2"/>
    </font>
    <font>
      <b/>
      <sz val="16"/>
      <name val="Arial"/>
      <family val="2"/>
    </font>
    <font>
      <b/>
      <sz val="12"/>
      <name val="Arial"/>
      <family val="2"/>
    </font>
    <font>
      <sz val="8"/>
      <color indexed="81"/>
      <name val="Tahoma"/>
      <family val="2"/>
    </font>
    <font>
      <b/>
      <i/>
      <sz val="12"/>
      <name val="Arial"/>
      <family val="2"/>
    </font>
    <font>
      <b/>
      <sz val="22"/>
      <name val="Arial"/>
      <family val="2"/>
    </font>
    <font>
      <b/>
      <u/>
      <sz val="10"/>
      <name val="Arial"/>
      <family val="2"/>
    </font>
    <font>
      <b/>
      <sz val="12"/>
      <color indexed="10"/>
      <name val="Arial"/>
      <family val="2"/>
    </font>
    <font>
      <sz val="10"/>
      <color indexed="81"/>
      <name val="Tahoma"/>
      <family val="2"/>
    </font>
    <font>
      <b/>
      <sz val="10"/>
      <color indexed="81"/>
      <name val="Tahoma"/>
      <family val="2"/>
    </font>
    <font>
      <sz val="9"/>
      <name val="Arial"/>
      <family val="2"/>
    </font>
    <font>
      <b/>
      <sz val="14"/>
      <name val="Arial"/>
      <family val="2"/>
    </font>
    <font>
      <b/>
      <sz val="12"/>
      <name val="MS Sans Serif"/>
      <family val="2"/>
    </font>
    <font>
      <b/>
      <sz val="11"/>
      <name val="Arial"/>
      <family val="2"/>
    </font>
    <font>
      <sz val="11"/>
      <name val="Arial"/>
      <family val="2"/>
    </font>
    <font>
      <sz val="10"/>
      <color indexed="9"/>
      <name val="Arial"/>
      <family val="2"/>
    </font>
    <font>
      <sz val="10"/>
      <color indexed="10"/>
      <name val="Arial"/>
      <family val="2"/>
    </font>
    <font>
      <sz val="10"/>
      <color indexed="81"/>
      <name val="Arial"/>
      <family val="2"/>
    </font>
    <font>
      <sz val="11"/>
      <color indexed="81"/>
      <name val="Arial"/>
      <family val="2"/>
    </font>
    <font>
      <sz val="9"/>
      <color indexed="81"/>
      <name val="Tahoma"/>
      <family val="2"/>
    </font>
    <font>
      <sz val="9"/>
      <color indexed="81"/>
      <name val="Arial"/>
      <family val="2"/>
    </font>
    <font>
      <sz val="8"/>
      <color indexed="81"/>
      <name val="Arial"/>
      <family val="2"/>
    </font>
    <font>
      <sz val="12"/>
      <name val="MS Sans Serif"/>
      <family val="2"/>
    </font>
    <font>
      <sz val="12"/>
      <color indexed="10"/>
      <name val="Arial"/>
      <family val="2"/>
    </font>
    <font>
      <sz val="13.5"/>
      <name val="Arial"/>
      <family val="2"/>
    </font>
    <font>
      <sz val="9"/>
      <color indexed="10"/>
      <name val="Arial"/>
      <family val="2"/>
    </font>
    <font>
      <sz val="11"/>
      <name val="MS Sans Serif"/>
      <family val="2"/>
    </font>
    <font>
      <b/>
      <sz val="10"/>
      <color indexed="81"/>
      <name val="Arial"/>
      <family val="2"/>
    </font>
    <font>
      <i/>
      <sz val="9"/>
      <name val="Arial"/>
      <family val="2"/>
    </font>
    <font>
      <sz val="10"/>
      <color indexed="81"/>
      <name val="@Arial Unicode MS"/>
      <family val="2"/>
    </font>
    <font>
      <b/>
      <sz val="10"/>
      <color indexed="81"/>
      <name val="@Arial Unicode MS"/>
      <family val="2"/>
    </font>
    <font>
      <sz val="10"/>
      <name val="MS Sans Serif"/>
      <family val="2"/>
    </font>
    <font>
      <sz val="10"/>
      <color indexed="9"/>
      <name val="Arial"/>
      <family val="2"/>
    </font>
    <font>
      <u/>
      <sz val="8.5"/>
      <color indexed="12"/>
      <name val="MS Sans Serif"/>
      <family val="2"/>
    </font>
    <font>
      <b/>
      <sz val="10"/>
      <color indexed="8"/>
      <name val="MS Sans Serif"/>
      <family val="2"/>
    </font>
    <font>
      <sz val="10"/>
      <color indexed="8"/>
      <name val="MS Sans Serif"/>
      <family val="2"/>
    </font>
    <font>
      <sz val="10"/>
      <color indexed="9"/>
      <name val="MS Sans Serif"/>
      <family val="2"/>
    </font>
    <font>
      <b/>
      <sz val="8.5"/>
      <color indexed="8"/>
      <name val="MS Sans Serif"/>
      <family val="2"/>
    </font>
    <font>
      <sz val="10"/>
      <name val="MS Sans Serif"/>
      <family val="2"/>
    </font>
    <font>
      <sz val="22"/>
      <name val="Arial"/>
      <family val="2"/>
    </font>
    <font>
      <b/>
      <sz val="24"/>
      <name val="Arial"/>
      <family val="2"/>
    </font>
    <font>
      <sz val="14"/>
      <name val="Arial"/>
      <family val="2"/>
    </font>
    <font>
      <b/>
      <sz val="14"/>
      <color indexed="10"/>
      <name val="Arial"/>
      <family val="2"/>
    </font>
    <font>
      <u/>
      <sz val="14"/>
      <color indexed="12"/>
      <name val="MS Sans Serif"/>
      <family val="2"/>
    </font>
    <font>
      <sz val="10"/>
      <name val="Calibri"/>
      <family val="2"/>
    </font>
    <font>
      <sz val="7"/>
      <name val="Arial"/>
      <family val="2"/>
    </font>
    <font>
      <sz val="12"/>
      <color indexed="81"/>
      <name val="Arial"/>
      <family val="2"/>
    </font>
    <font>
      <sz val="10"/>
      <color theme="0"/>
      <name val="Arial"/>
      <family val="2"/>
    </font>
    <font>
      <sz val="10"/>
      <color rgb="FFFF0000"/>
      <name val="MS Sans Serif"/>
      <family val="2"/>
    </font>
    <font>
      <sz val="10"/>
      <color rgb="FFFF0000"/>
      <name val="Arial"/>
      <family val="2"/>
    </font>
    <font>
      <sz val="10"/>
      <color theme="0" tint="-4.9989318521683403E-2"/>
      <name val="Arial"/>
      <family val="2"/>
    </font>
    <font>
      <b/>
      <sz val="10"/>
      <color rgb="FFFF0000"/>
      <name val="Arial"/>
      <family val="2"/>
    </font>
    <font>
      <sz val="12"/>
      <color theme="0"/>
      <name val="Arial"/>
      <family val="2"/>
    </font>
    <font>
      <b/>
      <sz val="12"/>
      <color theme="0"/>
      <name val="Arial"/>
      <family val="2"/>
    </font>
    <font>
      <sz val="10"/>
      <color theme="1"/>
      <name val="Arial"/>
      <family val="2"/>
    </font>
    <font>
      <b/>
      <sz val="10"/>
      <color theme="1"/>
      <name val="Arial"/>
      <family val="2"/>
    </font>
    <font>
      <sz val="10"/>
      <color indexed="12"/>
      <name val="Arial"/>
      <family val="2"/>
    </font>
    <font>
      <sz val="12"/>
      <color indexed="12"/>
      <name val="Arial"/>
      <family val="2"/>
    </font>
    <font>
      <sz val="8.5"/>
      <name val="MS Sans Serif"/>
      <family val="2"/>
    </font>
    <font>
      <sz val="12"/>
      <color rgb="FFFF0000"/>
      <name val="Arial"/>
      <family val="2"/>
    </font>
    <font>
      <sz val="14"/>
      <color rgb="FFFF0000"/>
      <name val="Arial"/>
      <family val="2"/>
    </font>
    <font>
      <sz val="10"/>
      <color rgb="FF000000"/>
      <name val="MS Sans Serif"/>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5"/>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8">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bottom style="medium">
        <color indexed="64"/>
      </bottom>
      <diagonal/>
    </border>
    <border>
      <left/>
      <right style="thin">
        <color indexed="64"/>
      </right>
      <top style="double">
        <color indexed="64"/>
      </top>
      <bottom/>
      <diagonal/>
    </border>
    <border>
      <left style="medium">
        <color indexed="64"/>
      </left>
      <right style="thin">
        <color indexed="64"/>
      </right>
      <top/>
      <bottom/>
      <diagonal/>
    </border>
    <border>
      <left/>
      <right style="thin">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38" fontId="4" fillId="0" borderId="0" applyFont="0" applyFill="0" applyBorder="0" applyAlignment="0" applyProtection="0"/>
    <xf numFmtId="165" fontId="10" fillId="0" borderId="0" applyFont="0" applyFill="0" applyBorder="0" applyAlignment="0" applyProtection="0"/>
    <xf numFmtId="0" fontId="48" fillId="0" borderId="0" applyNumberFormat="0" applyFill="0" applyBorder="0" applyAlignment="0" applyProtection="0">
      <alignment vertical="top"/>
      <protection locked="0"/>
    </xf>
    <xf numFmtId="40"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xf numFmtId="0" fontId="10" fillId="0" borderId="0"/>
  </cellStyleXfs>
  <cellXfs count="1293">
    <xf numFmtId="0" fontId="0" fillId="0" borderId="0" xfId="0"/>
    <xf numFmtId="0" fontId="14" fillId="0" borderId="0" xfId="20" applyFont="1"/>
    <xf numFmtId="0" fontId="6" fillId="0" borderId="0" xfId="0" applyFont="1"/>
    <xf numFmtId="0" fontId="6" fillId="0" borderId="1" xfId="0" applyFont="1" applyBorder="1"/>
    <xf numFmtId="170" fontId="6" fillId="0" borderId="1" xfId="0" applyNumberFormat="1" applyFont="1" applyBorder="1" applyAlignment="1">
      <alignment horizontal="left"/>
    </xf>
    <xf numFmtId="0" fontId="8" fillId="0" borderId="0" xfId="0" applyFont="1"/>
    <xf numFmtId="1" fontId="8" fillId="0" borderId="0" xfId="0" applyNumberFormat="1" applyFont="1"/>
    <xf numFmtId="38" fontId="8" fillId="0" borderId="0" xfId="0" applyNumberFormat="1" applyFont="1"/>
    <xf numFmtId="2" fontId="8" fillId="0" borderId="0" xfId="0" applyNumberFormat="1" applyFont="1"/>
    <xf numFmtId="164" fontId="8" fillId="0" borderId="0" xfId="0" applyNumberFormat="1" applyFont="1"/>
    <xf numFmtId="0" fontId="12" fillId="0" borderId="0" xfId="0" applyFont="1"/>
    <xf numFmtId="1" fontId="12" fillId="0" borderId="0" xfId="0" applyNumberFormat="1" applyFont="1"/>
    <xf numFmtId="14" fontId="8" fillId="0" borderId="0" xfId="0" applyNumberFormat="1" applyFont="1"/>
    <xf numFmtId="3" fontId="8" fillId="0" borderId="0" xfId="21" applyNumberFormat="1" applyFont="1"/>
    <xf numFmtId="0" fontId="10" fillId="0" borderId="0" xfId="22"/>
    <xf numFmtId="0" fontId="10" fillId="0" borderId="0" xfId="22" applyAlignment="1">
      <alignment horizontal="center" vertical="center"/>
    </xf>
    <xf numFmtId="0" fontId="7" fillId="0" borderId="0" xfId="0" applyFont="1"/>
    <xf numFmtId="0" fontId="6" fillId="0" borderId="0" xfId="20" applyFont="1"/>
    <xf numFmtId="1" fontId="10" fillId="0" borderId="0" xfId="22" applyNumberFormat="1"/>
    <xf numFmtId="0" fontId="10" fillId="9" borderId="0" xfId="22" applyFill="1"/>
    <xf numFmtId="0" fontId="31" fillId="9" borderId="0" xfId="22" applyFont="1" applyFill="1"/>
    <xf numFmtId="1" fontId="10" fillId="9" borderId="0" xfId="22" applyNumberFormat="1" applyFill="1"/>
    <xf numFmtId="0" fontId="6" fillId="0" borderId="0" xfId="0" applyFont="1" applyAlignment="1">
      <alignment wrapText="1"/>
    </xf>
    <xf numFmtId="0" fontId="10" fillId="10" borderId="0" xfId="22" applyFill="1"/>
    <xf numFmtId="1" fontId="10" fillId="10" borderId="0" xfId="22" applyNumberFormat="1" applyFill="1"/>
    <xf numFmtId="0" fontId="31" fillId="10" borderId="0" xfId="22" applyFont="1" applyFill="1"/>
    <xf numFmtId="0" fontId="4" fillId="0" borderId="0" xfId="18"/>
    <xf numFmtId="0" fontId="50" fillId="0" borderId="0" xfId="0" applyFont="1"/>
    <xf numFmtId="0" fontId="51" fillId="0" borderId="0" xfId="0" applyFont="1"/>
    <xf numFmtId="0" fontId="2" fillId="0" borderId="2" xfId="18" applyFont="1" applyBorder="1"/>
    <xf numFmtId="0" fontId="4" fillId="0" borderId="3" xfId="18" applyBorder="1"/>
    <xf numFmtId="0" fontId="4" fillId="0" borderId="4" xfId="18" applyBorder="1"/>
    <xf numFmtId="0" fontId="4" fillId="0" borderId="1" xfId="18" applyBorder="1"/>
    <xf numFmtId="0" fontId="2" fillId="0" borderId="0" xfId="18" applyFont="1"/>
    <xf numFmtId="0" fontId="4" fillId="0" borderId="5" xfId="18" applyBorder="1"/>
    <xf numFmtId="166" fontId="4" fillId="0" borderId="0" xfId="18" applyNumberFormat="1"/>
    <xf numFmtId="1" fontId="4" fillId="0" borderId="0" xfId="18" applyNumberFormat="1"/>
    <xf numFmtId="166" fontId="4" fillId="0" borderId="5" xfId="18" applyNumberFormat="1" applyBorder="1"/>
    <xf numFmtId="0" fontId="4" fillId="0" borderId="6" xfId="18" applyBorder="1"/>
    <xf numFmtId="166" fontId="4" fillId="0" borderId="7" xfId="18" applyNumberFormat="1" applyBorder="1"/>
    <xf numFmtId="1" fontId="4" fillId="0" borderId="7" xfId="18" applyNumberFormat="1" applyBorder="1"/>
    <xf numFmtId="166" fontId="4" fillId="0" borderId="8" xfId="18" applyNumberFormat="1" applyBorder="1"/>
    <xf numFmtId="0" fontId="0" fillId="0" borderId="5" xfId="0" applyBorder="1"/>
    <xf numFmtId="0" fontId="4" fillId="0" borderId="8" xfId="18" applyBorder="1"/>
    <xf numFmtId="0" fontId="10" fillId="13" borderId="0" xfId="22" applyFill="1"/>
    <xf numFmtId="0" fontId="10" fillId="13" borderId="0" xfId="22" applyFill="1" applyAlignment="1">
      <alignment horizontal="center" vertical="center"/>
    </xf>
    <xf numFmtId="0" fontId="2" fillId="0" borderId="0" xfId="18" applyFont="1" applyAlignment="1">
      <alignment horizontal="right"/>
    </xf>
    <xf numFmtId="0" fontId="17" fillId="0" borderId="0" xfId="0" applyFont="1"/>
    <xf numFmtId="0" fontId="31" fillId="13" borderId="0" xfId="0" applyFont="1" applyFill="1"/>
    <xf numFmtId="0" fontId="6" fillId="13" borderId="0" xfId="0" applyFont="1" applyFill="1"/>
    <xf numFmtId="0" fontId="26" fillId="13" borderId="0" xfId="19" applyFont="1" applyFill="1" applyAlignment="1" applyProtection="1">
      <alignment horizontal="right"/>
      <protection hidden="1"/>
    </xf>
    <xf numFmtId="0" fontId="26" fillId="13" borderId="0" xfId="19" applyFont="1" applyFill="1" applyAlignment="1" applyProtection="1">
      <alignment horizontal="left"/>
      <protection hidden="1"/>
    </xf>
    <xf numFmtId="0" fontId="6" fillId="0" borderId="0" xfId="20" applyFont="1" applyAlignment="1">
      <alignment horizontal="center" vertical="center"/>
    </xf>
    <xf numFmtId="0" fontId="6" fillId="0" borderId="0" xfId="20" applyFont="1" applyAlignment="1">
      <alignment horizontal="center"/>
    </xf>
    <xf numFmtId="2" fontId="0" fillId="0" borderId="0" xfId="0" applyNumberFormat="1"/>
    <xf numFmtId="2" fontId="2" fillId="0" borderId="0" xfId="18" applyNumberFormat="1" applyFont="1"/>
    <xf numFmtId="2" fontId="4" fillId="0" borderId="0" xfId="18" applyNumberFormat="1"/>
    <xf numFmtId="2" fontId="4" fillId="0" borderId="0" xfId="18" applyNumberFormat="1" applyAlignment="1">
      <alignment horizontal="right"/>
    </xf>
    <xf numFmtId="2" fontId="2" fillId="0" borderId="0" xfId="18" applyNumberFormat="1" applyFont="1" applyAlignment="1">
      <alignment horizontal="right"/>
    </xf>
    <xf numFmtId="2" fontId="4" fillId="0" borderId="7" xfId="18" applyNumberFormat="1" applyBorder="1"/>
    <xf numFmtId="2" fontId="2" fillId="0" borderId="7" xfId="18" applyNumberFormat="1" applyFont="1" applyBorder="1"/>
    <xf numFmtId="0" fontId="56" fillId="0" borderId="0" xfId="0" applyFont="1"/>
    <xf numFmtId="0" fontId="26" fillId="13" borderId="0" xfId="19" applyFont="1" applyFill="1" applyAlignment="1" applyProtection="1">
      <alignment horizontal="center"/>
      <protection hidden="1"/>
    </xf>
    <xf numFmtId="0" fontId="6" fillId="0" borderId="0" xfId="0" applyFont="1" applyProtection="1">
      <protection hidden="1"/>
    </xf>
    <xf numFmtId="170" fontId="5" fillId="0" borderId="0" xfId="0" applyNumberFormat="1" applyFont="1" applyAlignment="1" applyProtection="1">
      <alignment horizontal="left"/>
      <protection hidden="1"/>
    </xf>
    <xf numFmtId="183" fontId="17" fillId="0" borderId="0" xfId="0" quotePrefix="1" applyNumberFormat="1" applyFont="1" applyProtection="1">
      <protection hidden="1"/>
    </xf>
    <xf numFmtId="170" fontId="21" fillId="0" borderId="0" xfId="0" applyNumberFormat="1" applyFont="1" applyProtection="1">
      <protection hidden="1"/>
    </xf>
    <xf numFmtId="170" fontId="7" fillId="0" borderId="0" xfId="0" applyNumberFormat="1" applyFont="1" applyAlignment="1" applyProtection="1">
      <alignment horizontal="left"/>
      <protection hidden="1"/>
    </xf>
    <xf numFmtId="170" fontId="6" fillId="0" borderId="0" xfId="0" applyNumberFormat="1" applyFont="1" applyAlignment="1" applyProtection="1">
      <alignment horizontal="left"/>
      <protection hidden="1"/>
    </xf>
    <xf numFmtId="0" fontId="6" fillId="0" borderId="7" xfId="0" applyFont="1" applyBorder="1" applyProtection="1">
      <protection hidden="1"/>
    </xf>
    <xf numFmtId="0" fontId="6" fillId="0" borderId="5" xfId="0" applyFont="1" applyBorder="1" applyProtection="1">
      <protection hidden="1"/>
    </xf>
    <xf numFmtId="0" fontId="6" fillId="0" borderId="2" xfId="0" applyFont="1" applyBorder="1" applyAlignment="1" applyProtection="1">
      <alignment horizontal="center"/>
      <protection hidden="1"/>
    </xf>
    <xf numFmtId="0" fontId="6" fillId="0" borderId="9" xfId="0" applyFont="1" applyBorder="1" applyProtection="1">
      <protection hidden="1"/>
    </xf>
    <xf numFmtId="1" fontId="6" fillId="0" borderId="1" xfId="0" applyNumberFormat="1" applyFont="1" applyBorder="1" applyAlignment="1" applyProtection="1">
      <alignment horizontal="right"/>
      <protection hidden="1"/>
    </xf>
    <xf numFmtId="1" fontId="6" fillId="0" borderId="10" xfId="0" applyNumberFormat="1" applyFont="1" applyBorder="1" applyAlignment="1" applyProtection="1">
      <alignment horizontal="right"/>
      <protection hidden="1"/>
    </xf>
    <xf numFmtId="170" fontId="6" fillId="0" borderId="10" xfId="0" applyNumberFormat="1"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11" xfId="0" applyFont="1" applyBorder="1" applyAlignment="1" applyProtection="1">
      <alignment horizontal="center"/>
      <protection hidden="1"/>
    </xf>
    <xf numFmtId="1" fontId="7" fillId="0" borderId="12" xfId="0" applyNumberFormat="1" applyFont="1" applyBorder="1" applyAlignment="1" applyProtection="1">
      <alignment horizontal="center"/>
      <protection hidden="1"/>
    </xf>
    <xf numFmtId="1" fontId="7" fillId="0" borderId="13" xfId="0" applyNumberFormat="1" applyFont="1" applyBorder="1" applyAlignment="1" applyProtection="1">
      <alignment horizontal="center"/>
      <protection hidden="1"/>
    </xf>
    <xf numFmtId="170" fontId="6" fillId="0" borderId="5" xfId="0" applyNumberFormat="1" applyFont="1" applyBorder="1" applyAlignment="1" applyProtection="1">
      <alignment horizontal="center"/>
      <protection hidden="1"/>
    </xf>
    <xf numFmtId="0" fontId="6" fillId="0" borderId="1" xfId="0" applyFont="1" applyBorder="1" applyAlignment="1" applyProtection="1">
      <alignment horizontal="right"/>
      <protection hidden="1"/>
    </xf>
    <xf numFmtId="0" fontId="6" fillId="0" borderId="11" xfId="0" applyFont="1" applyBorder="1" applyAlignment="1" applyProtection="1">
      <alignment horizontal="right"/>
      <protection hidden="1"/>
    </xf>
    <xf numFmtId="170" fontId="31" fillId="0" borderId="2" xfId="0" applyNumberFormat="1" applyFont="1" applyBorder="1" applyAlignment="1" applyProtection="1">
      <alignment horizontal="left"/>
      <protection hidden="1"/>
    </xf>
    <xf numFmtId="38" fontId="6" fillId="0" borderId="13" xfId="13" applyFont="1" applyFill="1" applyBorder="1" applyProtection="1">
      <protection hidden="1"/>
    </xf>
    <xf numFmtId="2" fontId="6" fillId="0" borderId="12" xfId="0" applyNumberFormat="1" applyFont="1" applyBorder="1" applyProtection="1">
      <protection hidden="1"/>
    </xf>
    <xf numFmtId="0" fontId="6" fillId="0" borderId="12" xfId="0" applyFont="1" applyBorder="1" applyProtection="1">
      <protection hidden="1"/>
    </xf>
    <xf numFmtId="0" fontId="6" fillId="0" borderId="14" xfId="0" applyFont="1" applyBorder="1" applyProtection="1">
      <protection hidden="1"/>
    </xf>
    <xf numFmtId="170" fontId="6" fillId="0" borderId="12" xfId="0" applyNumberFormat="1" applyFont="1" applyBorder="1" applyAlignment="1" applyProtection="1">
      <alignment horizontal="left"/>
      <protection hidden="1"/>
    </xf>
    <xf numFmtId="170" fontId="31" fillId="0" borderId="13" xfId="0" applyNumberFormat="1" applyFont="1" applyBorder="1" applyAlignment="1" applyProtection="1">
      <alignment horizontal="left"/>
      <protection hidden="1"/>
    </xf>
    <xf numFmtId="38" fontId="7" fillId="0" borderId="13" xfId="13" applyFont="1" applyFill="1" applyBorder="1" applyProtection="1">
      <protection hidden="1"/>
    </xf>
    <xf numFmtId="2" fontId="6" fillId="0" borderId="13" xfId="0" applyNumberFormat="1" applyFont="1" applyBorder="1" applyProtection="1">
      <protection hidden="1"/>
    </xf>
    <xf numFmtId="0" fontId="6" fillId="0" borderId="1" xfId="0" applyFont="1" applyBorder="1" applyProtection="1">
      <protection hidden="1"/>
    </xf>
    <xf numFmtId="170" fontId="6" fillId="0" borderId="6" xfId="0" applyNumberFormat="1" applyFont="1" applyBorder="1" applyAlignment="1" applyProtection="1">
      <alignment horizontal="left"/>
      <protection hidden="1"/>
    </xf>
    <xf numFmtId="38" fontId="6" fillId="0" borderId="10" xfId="16" applyNumberFormat="1" applyFont="1" applyBorder="1" applyProtection="1">
      <protection hidden="1"/>
    </xf>
    <xf numFmtId="170" fontId="6" fillId="0" borderId="1" xfId="0" applyNumberFormat="1" applyFont="1" applyBorder="1" applyAlignment="1" applyProtection="1">
      <alignment horizontal="left"/>
      <protection hidden="1"/>
    </xf>
    <xf numFmtId="38" fontId="6" fillId="0" borderId="13" xfId="16" applyNumberFormat="1" applyFont="1" applyBorder="1" applyProtection="1">
      <protection hidden="1"/>
    </xf>
    <xf numFmtId="170" fontId="6" fillId="0" borderId="7" xfId="0" applyNumberFormat="1" applyFont="1" applyBorder="1" applyAlignment="1" applyProtection="1">
      <alignment horizontal="left"/>
      <protection hidden="1"/>
    </xf>
    <xf numFmtId="38" fontId="6" fillId="0" borderId="7" xfId="13" applyFont="1" applyFill="1" applyBorder="1" applyProtection="1">
      <protection hidden="1"/>
    </xf>
    <xf numFmtId="38" fontId="28" fillId="0" borderId="15" xfId="16" applyNumberFormat="1" applyFont="1" applyBorder="1" applyAlignment="1" applyProtection="1">
      <alignment horizontal="right"/>
      <protection hidden="1"/>
    </xf>
    <xf numFmtId="38" fontId="28" fillId="0" borderId="16" xfId="13" applyFont="1" applyBorder="1" applyProtection="1">
      <protection hidden="1"/>
    </xf>
    <xf numFmtId="2" fontId="28" fillId="0" borderId="17" xfId="0" applyNumberFormat="1" applyFont="1" applyBorder="1" applyProtection="1">
      <protection hidden="1"/>
    </xf>
    <xf numFmtId="0" fontId="29" fillId="0" borderId="16" xfId="0" applyFont="1" applyBorder="1" applyProtection="1">
      <protection hidden="1"/>
    </xf>
    <xf numFmtId="38" fontId="28" fillId="0" borderId="16" xfId="16" applyNumberFormat="1" applyFont="1" applyBorder="1" applyProtection="1">
      <protection hidden="1"/>
    </xf>
    <xf numFmtId="2" fontId="6" fillId="0" borderId="5" xfId="0" applyNumberFormat="1" applyFont="1" applyBorder="1" applyProtection="1">
      <protection hidden="1"/>
    </xf>
    <xf numFmtId="38" fontId="19" fillId="0" borderId="18" xfId="13" applyFont="1" applyBorder="1" applyProtection="1">
      <protection hidden="1"/>
    </xf>
    <xf numFmtId="2" fontId="19" fillId="0" borderId="18" xfId="0" applyNumberFormat="1" applyFont="1" applyBorder="1" applyProtection="1">
      <protection hidden="1"/>
    </xf>
    <xf numFmtId="0" fontId="6" fillId="0" borderId="0" xfId="0" quotePrefix="1" applyFont="1" applyProtection="1">
      <protection hidden="1"/>
    </xf>
    <xf numFmtId="38" fontId="6" fillId="0" borderId="0" xfId="0" applyNumberFormat="1" applyFont="1" applyProtection="1">
      <protection hidden="1"/>
    </xf>
    <xf numFmtId="0" fontId="6" fillId="0" borderId="0" xfId="0" quotePrefix="1" applyFont="1" applyAlignment="1" applyProtection="1">
      <alignment horizontal="center"/>
      <protection hidden="1"/>
    </xf>
    <xf numFmtId="1" fontId="6" fillId="0" borderId="0" xfId="0" applyNumberFormat="1" applyFont="1" applyProtection="1">
      <protection hidden="1"/>
    </xf>
    <xf numFmtId="0" fontId="39" fillId="0" borderId="0" xfId="0" applyFont="1" applyProtection="1">
      <protection hidden="1"/>
    </xf>
    <xf numFmtId="0" fontId="26" fillId="0" borderId="0" xfId="0" applyFont="1" applyProtection="1">
      <protection hidden="1"/>
    </xf>
    <xf numFmtId="0" fontId="56" fillId="0" borderId="0" xfId="0" applyFont="1" applyProtection="1">
      <protection hidden="1"/>
    </xf>
    <xf numFmtId="0" fontId="57" fillId="0" borderId="0" xfId="0" applyFont="1" applyProtection="1">
      <protection hidden="1"/>
    </xf>
    <xf numFmtId="0" fontId="56" fillId="11" borderId="19" xfId="0" applyFont="1" applyFill="1" applyBorder="1" applyAlignment="1" applyProtection="1">
      <alignment horizontal="left"/>
      <protection locked="0" hidden="1"/>
    </xf>
    <xf numFmtId="0" fontId="56" fillId="0" borderId="0" xfId="0" applyFont="1" applyAlignment="1" applyProtection="1">
      <alignment horizontal="left" vertical="center"/>
      <protection hidden="1"/>
    </xf>
    <xf numFmtId="0" fontId="17" fillId="0" borderId="0" xfId="0" applyFont="1" applyProtection="1">
      <protection hidden="1"/>
    </xf>
    <xf numFmtId="0" fontId="6" fillId="0" borderId="19" xfId="0" applyFont="1" applyBorder="1" applyProtection="1">
      <protection hidden="1"/>
    </xf>
    <xf numFmtId="0" fontId="47" fillId="10" borderId="0" xfId="0" applyFont="1" applyFill="1" applyProtection="1">
      <protection hidden="1"/>
    </xf>
    <xf numFmtId="0" fontId="62" fillId="10" borderId="0" xfId="0" applyFont="1" applyFill="1" applyProtection="1">
      <protection hidden="1"/>
    </xf>
    <xf numFmtId="0" fontId="0" fillId="0" borderId="0" xfId="0" applyProtection="1">
      <protection hidden="1"/>
    </xf>
    <xf numFmtId="0" fontId="6" fillId="13" borderId="0" xfId="0" applyFont="1" applyFill="1" applyProtection="1">
      <protection hidden="1"/>
    </xf>
    <xf numFmtId="0" fontId="31" fillId="13" borderId="0" xfId="0" applyFont="1" applyFill="1" applyProtection="1">
      <protection hidden="1"/>
    </xf>
    <xf numFmtId="0" fontId="54" fillId="13" borderId="0" xfId="0" applyFont="1" applyFill="1" applyProtection="1">
      <protection hidden="1"/>
    </xf>
    <xf numFmtId="0" fontId="7" fillId="13" borderId="0" xfId="0" applyFont="1" applyFill="1" applyProtection="1">
      <protection hidden="1"/>
    </xf>
    <xf numFmtId="0" fontId="14" fillId="13" borderId="0" xfId="0" applyFont="1" applyFill="1" applyAlignment="1" applyProtection="1">
      <alignment horizontal="center"/>
      <protection hidden="1"/>
    </xf>
    <xf numFmtId="11" fontId="17" fillId="13" borderId="0" xfId="0" applyNumberFormat="1" applyFont="1" applyFill="1" applyAlignment="1" applyProtection="1">
      <alignment horizontal="center"/>
      <protection hidden="1"/>
    </xf>
    <xf numFmtId="0" fontId="14" fillId="13" borderId="0" xfId="0" applyFont="1" applyFill="1" applyProtection="1">
      <protection hidden="1"/>
    </xf>
    <xf numFmtId="170" fontId="6" fillId="0" borderId="7" xfId="0" applyNumberFormat="1" applyFont="1" applyBorder="1" applyProtection="1">
      <protection hidden="1"/>
    </xf>
    <xf numFmtId="38" fontId="6" fillId="0" borderId="13" xfId="13" applyFont="1" applyBorder="1" applyAlignment="1" applyProtection="1">
      <alignment horizontal="right"/>
      <protection hidden="1"/>
    </xf>
    <xf numFmtId="170" fontId="6" fillId="0" borderId="13" xfId="0" applyNumberFormat="1" applyFont="1" applyBorder="1" applyAlignment="1" applyProtection="1">
      <alignment horizontal="center"/>
      <protection hidden="1"/>
    </xf>
    <xf numFmtId="170" fontId="19" fillId="0" borderId="6" xfId="0" applyNumberFormat="1" applyFont="1" applyBorder="1" applyAlignment="1" applyProtection="1">
      <alignment horizontal="left"/>
      <protection hidden="1"/>
    </xf>
    <xf numFmtId="170" fontId="6" fillId="0" borderId="3" xfId="0" applyNumberFormat="1" applyFont="1" applyBorder="1" applyProtection="1">
      <protection hidden="1"/>
    </xf>
    <xf numFmtId="170" fontId="6" fillId="0" borderId="0" xfId="0" applyNumberFormat="1" applyFont="1" applyProtection="1">
      <protection hidden="1"/>
    </xf>
    <xf numFmtId="38" fontId="6" fillId="0" borderId="0" xfId="13" applyFont="1" applyBorder="1" applyAlignment="1" applyProtection="1">
      <alignment horizontal="right"/>
      <protection hidden="1"/>
    </xf>
    <xf numFmtId="166" fontId="6" fillId="0" borderId="0" xfId="0" applyNumberFormat="1" applyFont="1" applyProtection="1">
      <protection hidden="1"/>
    </xf>
    <xf numFmtId="170" fontId="7" fillId="0" borderId="0" xfId="0" applyNumberFormat="1" applyFont="1" applyProtection="1">
      <protection hidden="1"/>
    </xf>
    <xf numFmtId="170" fontId="6" fillId="0" borderId="0" xfId="0" applyNumberFormat="1" applyFont="1" applyAlignment="1" applyProtection="1">
      <alignment horizontal="center"/>
      <protection hidden="1"/>
    </xf>
    <xf numFmtId="170" fontId="28" fillId="0" borderId="0" xfId="0" applyNumberFormat="1" applyFont="1" applyProtection="1">
      <protection hidden="1"/>
    </xf>
    <xf numFmtId="0" fontId="15" fillId="0" borderId="7" xfId="0" applyFont="1" applyBorder="1" applyProtection="1">
      <protection hidden="1"/>
    </xf>
    <xf numFmtId="38" fontId="6" fillId="0" borderId="0" xfId="13" applyFont="1" applyBorder="1" applyProtection="1">
      <protection hidden="1"/>
    </xf>
    <xf numFmtId="170" fontId="7" fillId="0" borderId="1" xfId="0" applyNumberFormat="1" applyFont="1" applyBorder="1" applyAlignment="1" applyProtection="1">
      <alignment horizontal="left"/>
      <protection hidden="1"/>
    </xf>
    <xf numFmtId="166" fontId="6" fillId="0" borderId="10" xfId="0" applyNumberFormat="1" applyFont="1" applyBorder="1" applyProtection="1">
      <protection hidden="1"/>
    </xf>
    <xf numFmtId="170" fontId="6" fillId="0" borderId="8" xfId="0" applyNumberFormat="1" applyFont="1" applyBorder="1" applyAlignment="1" applyProtection="1">
      <alignment horizontal="left"/>
      <protection hidden="1"/>
    </xf>
    <xf numFmtId="3" fontId="6" fillId="0" borderId="13" xfId="0" applyNumberFormat="1" applyFont="1" applyBorder="1" applyProtection="1">
      <protection hidden="1"/>
    </xf>
    <xf numFmtId="166" fontId="6" fillId="0" borderId="13" xfId="0" applyNumberFormat="1" applyFont="1" applyBorder="1" applyProtection="1">
      <protection hidden="1"/>
    </xf>
    <xf numFmtId="170" fontId="7" fillId="0" borderId="12" xfId="0" applyNumberFormat="1" applyFont="1" applyBorder="1" applyAlignment="1" applyProtection="1">
      <alignment horizontal="left"/>
      <protection hidden="1"/>
    </xf>
    <xf numFmtId="170" fontId="7" fillId="0" borderId="14" xfId="0" applyNumberFormat="1" applyFont="1" applyBorder="1" applyAlignment="1" applyProtection="1">
      <alignment horizontal="left"/>
      <protection hidden="1"/>
    </xf>
    <xf numFmtId="38" fontId="7" fillId="0" borderId="13" xfId="13" applyFont="1" applyBorder="1" applyProtection="1">
      <protection hidden="1"/>
    </xf>
    <xf numFmtId="166" fontId="7" fillId="0" borderId="13" xfId="0" applyNumberFormat="1" applyFont="1" applyBorder="1" applyProtection="1">
      <protection hidden="1"/>
    </xf>
    <xf numFmtId="38" fontId="6" fillId="0" borderId="0" xfId="13" applyFont="1" applyFill="1" applyBorder="1" applyProtection="1">
      <protection hidden="1"/>
    </xf>
    <xf numFmtId="166" fontId="6" fillId="0" borderId="7" xfId="0" applyNumberFormat="1" applyFont="1" applyBorder="1" applyProtection="1">
      <protection hidden="1"/>
    </xf>
    <xf numFmtId="0" fontId="6" fillId="0" borderId="7" xfId="0" applyFont="1" applyBorder="1" applyAlignment="1" applyProtection="1">
      <alignment horizontal="center"/>
      <protection hidden="1"/>
    </xf>
    <xf numFmtId="0" fontId="6" fillId="0" borderId="0" xfId="0" applyFont="1" applyAlignment="1" applyProtection="1">
      <alignment horizontal="center"/>
      <protection hidden="1"/>
    </xf>
    <xf numFmtId="0" fontId="31" fillId="0" borderId="0" xfId="0" applyFont="1" applyAlignment="1" applyProtection="1">
      <alignment horizontal="center"/>
      <protection hidden="1"/>
    </xf>
    <xf numFmtId="170" fontId="7" fillId="0" borderId="19" xfId="0" applyNumberFormat="1" applyFont="1" applyBorder="1" applyAlignment="1" applyProtection="1">
      <alignment horizontal="left"/>
      <protection hidden="1"/>
    </xf>
    <xf numFmtId="38" fontId="7" fillId="0" borderId="19" xfId="13" applyFont="1" applyFill="1" applyBorder="1" applyProtection="1">
      <protection hidden="1"/>
    </xf>
    <xf numFmtId="0" fontId="6" fillId="0" borderId="9" xfId="0" applyFont="1" applyBorder="1" applyAlignment="1" applyProtection="1">
      <alignment horizontal="center"/>
      <protection hidden="1"/>
    </xf>
    <xf numFmtId="170" fontId="15" fillId="0" borderId="0" xfId="0" applyNumberFormat="1" applyFont="1" applyAlignment="1" applyProtection="1">
      <alignment horizontal="center"/>
      <protection hidden="1"/>
    </xf>
    <xf numFmtId="166" fontId="6" fillId="0" borderId="8" xfId="0" applyNumberFormat="1" applyFont="1" applyBorder="1" applyProtection="1">
      <protection hidden="1"/>
    </xf>
    <xf numFmtId="0" fontId="6" fillId="0" borderId="10" xfId="0" applyFont="1" applyBorder="1" applyAlignment="1" applyProtection="1">
      <alignment horizontal="center" wrapText="1"/>
      <protection hidden="1"/>
    </xf>
    <xf numFmtId="0" fontId="6" fillId="0" borderId="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0" fillId="0" borderId="5" xfId="0" applyBorder="1" applyProtection="1">
      <protection hidden="1"/>
    </xf>
    <xf numFmtId="1" fontId="6" fillId="0" borderId="13" xfId="0" applyNumberFormat="1" applyFont="1" applyBorder="1" applyProtection="1">
      <protection hidden="1"/>
    </xf>
    <xf numFmtId="3" fontId="6" fillId="0" borderId="9" xfId="0" applyNumberFormat="1" applyFont="1" applyBorder="1" applyProtection="1">
      <protection hidden="1"/>
    </xf>
    <xf numFmtId="170" fontId="6" fillId="0" borderId="11" xfId="0" applyNumberFormat="1" applyFont="1" applyBorder="1" applyAlignment="1" applyProtection="1">
      <alignment horizontal="left"/>
      <protection hidden="1"/>
    </xf>
    <xf numFmtId="3" fontId="6" fillId="0" borderId="0" xfId="0" applyNumberFormat="1" applyFont="1" applyProtection="1">
      <protection hidden="1"/>
    </xf>
    <xf numFmtId="3" fontId="6" fillId="0" borderId="4" xfId="0" applyNumberFormat="1" applyFont="1" applyBorder="1" applyProtection="1">
      <protection hidden="1"/>
    </xf>
    <xf numFmtId="0" fontId="6" fillId="0" borderId="13" xfId="0" applyFont="1" applyBorder="1" applyAlignment="1" applyProtection="1">
      <alignment horizontal="center" wrapText="1"/>
      <protection hidden="1"/>
    </xf>
    <xf numFmtId="3" fontId="6" fillId="0" borderId="8" xfId="0" applyNumberFormat="1" applyFont="1" applyBorder="1" applyProtection="1">
      <protection hidden="1"/>
    </xf>
    <xf numFmtId="2" fontId="40" fillId="0" borderId="0" xfId="0" applyNumberFormat="1" applyFont="1" applyAlignment="1" applyProtection="1">
      <alignment wrapText="1"/>
      <protection hidden="1"/>
    </xf>
    <xf numFmtId="170" fontId="6" fillId="0" borderId="10" xfId="0" applyNumberFormat="1" applyFont="1" applyBorder="1" applyAlignment="1" applyProtection="1">
      <alignment horizontal="left"/>
      <protection hidden="1"/>
    </xf>
    <xf numFmtId="3" fontId="6" fillId="0" borderId="11" xfId="0" applyNumberFormat="1" applyFont="1" applyBorder="1" applyProtection="1">
      <protection hidden="1"/>
    </xf>
    <xf numFmtId="170" fontId="7" fillId="0" borderId="20" xfId="0" applyNumberFormat="1" applyFont="1" applyBorder="1" applyAlignment="1" applyProtection="1">
      <alignment horizontal="left"/>
      <protection hidden="1"/>
    </xf>
    <xf numFmtId="170" fontId="7" fillId="0" borderId="21" xfId="0" applyNumberFormat="1" applyFont="1" applyBorder="1" applyAlignment="1" applyProtection="1">
      <alignment horizontal="left"/>
      <protection hidden="1"/>
    </xf>
    <xf numFmtId="38" fontId="7" fillId="0" borderId="16" xfId="13" applyFont="1" applyBorder="1" applyProtection="1">
      <protection hidden="1"/>
    </xf>
    <xf numFmtId="166" fontId="7" fillId="0" borderId="16" xfId="0" applyNumberFormat="1" applyFont="1" applyBorder="1" applyProtection="1">
      <protection hidden="1"/>
    </xf>
    <xf numFmtId="0" fontId="6" fillId="0" borderId="22" xfId="0" applyFont="1" applyBorder="1" applyProtection="1">
      <protection hidden="1"/>
    </xf>
    <xf numFmtId="3" fontId="6" fillId="0" borderId="10" xfId="0" applyNumberFormat="1" applyFont="1" applyBorder="1" applyProtection="1">
      <protection hidden="1"/>
    </xf>
    <xf numFmtId="0" fontId="7" fillId="0" borderId="1" xfId="0" applyFont="1" applyBorder="1" applyProtection="1">
      <protection hidden="1"/>
    </xf>
    <xf numFmtId="0" fontId="6" fillId="0" borderId="13" xfId="0" applyFont="1" applyBorder="1" applyProtection="1">
      <protection hidden="1"/>
    </xf>
    <xf numFmtId="170" fontId="7" fillId="0" borderId="23" xfId="0" applyNumberFormat="1" applyFont="1" applyBorder="1" applyAlignment="1" applyProtection="1">
      <alignment horizontal="left"/>
      <protection hidden="1"/>
    </xf>
    <xf numFmtId="170" fontId="7" fillId="0" borderId="24" xfId="0" applyNumberFormat="1" applyFont="1" applyBorder="1" applyAlignment="1" applyProtection="1">
      <alignment horizontal="left"/>
      <protection hidden="1"/>
    </xf>
    <xf numFmtId="38" fontId="7" fillId="0" borderId="17" xfId="13" applyFont="1" applyBorder="1" applyProtection="1">
      <protection hidden="1"/>
    </xf>
    <xf numFmtId="166" fontId="7" fillId="0" borderId="17" xfId="0" applyNumberFormat="1" applyFont="1" applyBorder="1" applyProtection="1">
      <protection hidden="1"/>
    </xf>
    <xf numFmtId="170" fontId="19" fillId="0" borderId="0" xfId="0" applyNumberFormat="1" applyFont="1" applyAlignment="1" applyProtection="1">
      <alignment horizontal="left"/>
      <protection hidden="1"/>
    </xf>
    <xf numFmtId="38" fontId="19" fillId="0" borderId="0" xfId="13" applyFont="1" applyBorder="1" applyProtection="1">
      <protection hidden="1"/>
    </xf>
    <xf numFmtId="183" fontId="38" fillId="0" borderId="0" xfId="0" quotePrefix="1" applyNumberFormat="1" applyFont="1" applyProtection="1">
      <protection hidden="1"/>
    </xf>
    <xf numFmtId="1" fontId="30" fillId="10" borderId="0" xfId="13" applyNumberFormat="1" applyFont="1" applyFill="1" applyProtection="1">
      <protection hidden="1"/>
    </xf>
    <xf numFmtId="0" fontId="9" fillId="0" borderId="0" xfId="0" applyFont="1" applyProtection="1">
      <protection hidden="1"/>
    </xf>
    <xf numFmtId="0" fontId="8" fillId="0" borderId="0" xfId="0" applyFont="1" applyProtection="1">
      <protection hidden="1"/>
    </xf>
    <xf numFmtId="0" fontId="9" fillId="10" borderId="0" xfId="0" applyFont="1" applyFill="1" applyProtection="1">
      <protection hidden="1"/>
    </xf>
    <xf numFmtId="0" fontId="53" fillId="10" borderId="0" xfId="0" applyFont="1" applyFill="1" applyProtection="1">
      <protection hidden="1"/>
    </xf>
    <xf numFmtId="0" fontId="8" fillId="10" borderId="0" xfId="0" applyFont="1" applyFill="1" applyProtection="1">
      <protection hidden="1"/>
    </xf>
    <xf numFmtId="0" fontId="53" fillId="0" borderId="0" xfId="0" applyFont="1" applyProtection="1">
      <protection hidden="1"/>
    </xf>
    <xf numFmtId="0" fontId="4"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0" fontId="17" fillId="10" borderId="0" xfId="0" applyFont="1" applyFill="1" applyProtection="1">
      <protection hidden="1"/>
    </xf>
    <xf numFmtId="0" fontId="10" fillId="0" borderId="0" xfId="0" applyFont="1" applyProtection="1">
      <protection hidden="1"/>
    </xf>
    <xf numFmtId="1" fontId="7" fillId="0" borderId="0" xfId="0" applyNumberFormat="1" applyFont="1" applyProtection="1">
      <protection hidden="1"/>
    </xf>
    <xf numFmtId="3" fontId="6" fillId="10" borderId="2" xfId="0" applyNumberFormat="1" applyFont="1" applyFill="1" applyBorder="1" applyProtection="1">
      <protection hidden="1"/>
    </xf>
    <xf numFmtId="3" fontId="6" fillId="10" borderId="4" xfId="0" applyNumberFormat="1" applyFont="1" applyFill="1" applyBorder="1" applyProtection="1">
      <protection hidden="1"/>
    </xf>
    <xf numFmtId="3" fontId="6" fillId="10" borderId="0" xfId="0" applyNumberFormat="1" applyFont="1" applyFill="1" applyProtection="1">
      <protection hidden="1"/>
    </xf>
    <xf numFmtId="3" fontId="6" fillId="0" borderId="13" xfId="0" applyNumberFormat="1" applyFont="1" applyBorder="1" applyAlignment="1" applyProtection="1">
      <alignment horizontal="right"/>
      <protection hidden="1"/>
    </xf>
    <xf numFmtId="3" fontId="6" fillId="0" borderId="14" xfId="0" applyNumberFormat="1" applyFont="1" applyBorder="1" applyProtection="1">
      <protection hidden="1"/>
    </xf>
    <xf numFmtId="0" fontId="0" fillId="0" borderId="13" xfId="0" applyBorder="1" applyProtection="1">
      <protection hidden="1"/>
    </xf>
    <xf numFmtId="3" fontId="6" fillId="0" borderId="12" xfId="0" applyNumberFormat="1" applyFont="1" applyBorder="1" applyProtection="1">
      <protection hidden="1"/>
    </xf>
    <xf numFmtId="0" fontId="6" fillId="10" borderId="1" xfId="0" applyFont="1" applyFill="1" applyBorder="1" applyProtection="1">
      <protection hidden="1"/>
    </xf>
    <xf numFmtId="2" fontId="6" fillId="12" borderId="12" xfId="0" applyNumberFormat="1" applyFont="1" applyFill="1" applyBorder="1" applyProtection="1">
      <protection locked="0" hidden="1"/>
    </xf>
    <xf numFmtId="2" fontId="6" fillId="0" borderId="13" xfId="0" applyNumberFormat="1" applyFont="1" applyBorder="1" applyAlignment="1" applyProtection="1">
      <alignment horizontal="right"/>
      <protection hidden="1"/>
    </xf>
    <xf numFmtId="0" fontId="25" fillId="0" borderId="14" xfId="0" applyFont="1" applyBorder="1" applyProtection="1">
      <protection hidden="1"/>
    </xf>
    <xf numFmtId="10" fontId="6" fillId="0" borderId="12" xfId="17" applyNumberFormat="1" applyFont="1" applyBorder="1" applyProtection="1">
      <protection hidden="1"/>
    </xf>
    <xf numFmtId="1" fontId="6" fillId="10" borderId="1" xfId="0" applyNumberFormat="1" applyFont="1" applyFill="1" applyBorder="1" applyProtection="1">
      <protection hidden="1"/>
    </xf>
    <xf numFmtId="2" fontId="6" fillId="12" borderId="13" xfId="0" applyNumberFormat="1" applyFont="1" applyFill="1" applyBorder="1" applyAlignment="1" applyProtection="1">
      <alignment horizontal="right"/>
      <protection locked="0" hidden="1"/>
    </xf>
    <xf numFmtId="0" fontId="25" fillId="0" borderId="4" xfId="0" applyFont="1" applyBorder="1" applyProtection="1">
      <protection hidden="1"/>
    </xf>
    <xf numFmtId="1" fontId="6" fillId="0" borderId="12" xfId="0" applyNumberFormat="1" applyFont="1" applyBorder="1" applyProtection="1">
      <protection hidden="1"/>
    </xf>
    <xf numFmtId="0" fontId="0" fillId="0" borderId="14" xfId="0" applyBorder="1" applyProtection="1">
      <protection hidden="1"/>
    </xf>
    <xf numFmtId="164" fontId="6" fillId="10" borderId="1" xfId="0" applyNumberFormat="1" applyFont="1" applyFill="1" applyBorder="1" applyProtection="1">
      <protection hidden="1"/>
    </xf>
    <xf numFmtId="164" fontId="6" fillId="0" borderId="13" xfId="0" applyNumberFormat="1" applyFont="1" applyBorder="1" applyProtection="1">
      <protection hidden="1"/>
    </xf>
    <xf numFmtId="0" fontId="63" fillId="0" borderId="0" xfId="0" applyFont="1" applyProtection="1">
      <protection hidden="1"/>
    </xf>
    <xf numFmtId="0" fontId="6" fillId="0" borderId="8" xfId="0" applyFont="1" applyBorder="1" applyProtection="1">
      <protection hidden="1"/>
    </xf>
    <xf numFmtId="0" fontId="6" fillId="10" borderId="6" xfId="0" applyFont="1" applyFill="1" applyBorder="1" applyProtection="1">
      <protection hidden="1"/>
    </xf>
    <xf numFmtId="2" fontId="63" fillId="0" borderId="0" xfId="0" applyNumberFormat="1" applyFont="1" applyProtection="1">
      <protection hidden="1"/>
    </xf>
    <xf numFmtId="0" fontId="25" fillId="0" borderId="19" xfId="0" applyFont="1" applyBorder="1" applyProtection="1">
      <protection hidden="1"/>
    </xf>
    <xf numFmtId="0" fontId="53" fillId="0" borderId="14" xfId="0" applyFont="1" applyBorder="1" applyProtection="1">
      <protection hidden="1"/>
    </xf>
    <xf numFmtId="0" fontId="53" fillId="10" borderId="0" xfId="0" applyFont="1" applyFill="1" applyAlignment="1" applyProtection="1">
      <alignment horizontal="center" vertical="center" wrapText="1"/>
      <protection hidden="1"/>
    </xf>
    <xf numFmtId="166" fontId="64" fillId="0" borderId="0" xfId="0" applyNumberFormat="1" applyFont="1" applyProtection="1">
      <protection hidden="1"/>
    </xf>
    <xf numFmtId="1" fontId="6" fillId="0" borderId="13" xfId="0" applyNumberFormat="1" applyFont="1" applyBorder="1" applyAlignment="1" applyProtection="1">
      <alignment horizontal="right"/>
      <protection hidden="1"/>
    </xf>
    <xf numFmtId="0" fontId="29" fillId="0" borderId="9" xfId="0" applyFont="1" applyBorder="1" applyAlignment="1" applyProtection="1">
      <alignment horizontal="center" vertical="center"/>
      <protection hidden="1"/>
    </xf>
    <xf numFmtId="0" fontId="29" fillId="0" borderId="9" xfId="0" applyFont="1" applyBorder="1" applyAlignment="1" applyProtection="1">
      <alignment horizontal="center" vertical="center" wrapText="1"/>
      <protection hidden="1"/>
    </xf>
    <xf numFmtId="1" fontId="29" fillId="0" borderId="9" xfId="0" applyNumberFormat="1" applyFont="1" applyBorder="1" applyAlignment="1" applyProtection="1">
      <alignment horizontal="center" vertical="center" wrapText="1"/>
      <protection hidden="1"/>
    </xf>
    <xf numFmtId="0" fontId="6" fillId="10" borderId="13" xfId="0" applyFont="1" applyFill="1" applyBorder="1" applyAlignment="1" applyProtection="1">
      <alignment horizontal="center"/>
      <protection hidden="1"/>
    </xf>
    <xf numFmtId="3" fontId="6" fillId="10" borderId="13" xfId="0" applyNumberFormat="1" applyFont="1" applyFill="1" applyBorder="1" applyProtection="1">
      <protection hidden="1"/>
    </xf>
    <xf numFmtId="0" fontId="6" fillId="0" borderId="13" xfId="0" applyFont="1" applyBorder="1" applyAlignment="1" applyProtection="1">
      <alignment horizontal="center"/>
      <protection hidden="1"/>
    </xf>
    <xf numFmtId="3" fontId="6" fillId="0" borderId="13" xfId="16" applyNumberFormat="1" applyFont="1" applyBorder="1" applyProtection="1">
      <protection hidden="1"/>
    </xf>
    <xf numFmtId="0" fontId="0" fillId="0" borderId="1" xfId="0" applyBorder="1" applyProtection="1">
      <protection hidden="1"/>
    </xf>
    <xf numFmtId="0" fontId="29" fillId="0" borderId="11" xfId="0" applyFont="1" applyBorder="1" applyAlignment="1" applyProtection="1">
      <alignment horizontal="center" vertical="center" wrapText="1"/>
      <protection hidden="1"/>
    </xf>
    <xf numFmtId="0" fontId="0" fillId="0" borderId="11" xfId="0" applyBorder="1" applyProtection="1">
      <protection hidden="1"/>
    </xf>
    <xf numFmtId="0" fontId="29" fillId="0" borderId="10" xfId="0" applyFont="1" applyBorder="1" applyAlignment="1" applyProtection="1">
      <alignment horizontal="center" vertical="center"/>
      <protection hidden="1"/>
    </xf>
    <xf numFmtId="0" fontId="29" fillId="0" borderId="10"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protection hidden="1"/>
    </xf>
    <xf numFmtId="1" fontId="29" fillId="0" borderId="3" xfId="0" applyNumberFormat="1"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0" fontId="53" fillId="0" borderId="1" xfId="0" applyFont="1" applyBorder="1" applyProtection="1">
      <protection hidden="1"/>
    </xf>
    <xf numFmtId="0" fontId="53" fillId="0" borderId="6" xfId="0" applyFont="1" applyBorder="1" applyAlignment="1" applyProtection="1">
      <alignment horizontal="center" vertical="center"/>
      <protection hidden="1"/>
    </xf>
    <xf numFmtId="0" fontId="53" fillId="0" borderId="10" xfId="0" applyFont="1" applyBorder="1" applyAlignment="1" applyProtection="1">
      <alignment horizontal="center" vertical="center" wrapText="1"/>
      <protection hidden="1"/>
    </xf>
    <xf numFmtId="3" fontId="6" fillId="0" borderId="10" xfId="16" applyNumberFormat="1" applyFont="1" applyBorder="1" applyProtection="1">
      <protection hidden="1"/>
    </xf>
    <xf numFmtId="14" fontId="6" fillId="0" borderId="0" xfId="0" applyNumberFormat="1" applyFont="1" applyProtection="1">
      <protection hidden="1"/>
    </xf>
    <xf numFmtId="0" fontId="4" fillId="0" borderId="12" xfId="0" applyFont="1" applyBorder="1" applyProtection="1">
      <protection hidden="1"/>
    </xf>
    <xf numFmtId="0" fontId="53" fillId="0" borderId="12" xfId="0" applyFont="1" applyBorder="1" applyProtection="1">
      <protection hidden="1"/>
    </xf>
    <xf numFmtId="0" fontId="53" fillId="0" borderId="13" xfId="0" applyFont="1" applyBorder="1" applyProtection="1">
      <protection hidden="1"/>
    </xf>
    <xf numFmtId="0" fontId="0" fillId="0" borderId="12" xfId="0" applyBorder="1" applyProtection="1">
      <protection hidden="1"/>
    </xf>
    <xf numFmtId="0" fontId="50" fillId="0" borderId="0" xfId="0" applyFont="1" applyProtection="1">
      <protection hidden="1"/>
    </xf>
    <xf numFmtId="0" fontId="49" fillId="0" borderId="0" xfId="0" applyFont="1" applyProtection="1">
      <protection hidden="1"/>
    </xf>
    <xf numFmtId="0" fontId="52" fillId="0" borderId="0" xfId="0" applyFont="1" applyProtection="1">
      <protection hidden="1"/>
    </xf>
    <xf numFmtId="0" fontId="10" fillId="0" borderId="0" xfId="22" applyProtection="1">
      <protection hidden="1"/>
    </xf>
    <xf numFmtId="1" fontId="10" fillId="0" borderId="0" xfId="22" applyNumberFormat="1" applyProtection="1">
      <protection hidden="1"/>
    </xf>
    <xf numFmtId="0" fontId="17" fillId="0" borderId="0" xfId="22" applyFont="1" applyProtection="1">
      <protection hidden="1"/>
    </xf>
    <xf numFmtId="182" fontId="17" fillId="0" borderId="0" xfId="22" applyNumberFormat="1" applyFont="1" applyAlignment="1" applyProtection="1">
      <alignment horizontal="center"/>
      <protection hidden="1"/>
    </xf>
    <xf numFmtId="0" fontId="17" fillId="0" borderId="0" xfId="22" applyFont="1" applyAlignment="1" applyProtection="1">
      <alignment horizontal="center"/>
      <protection hidden="1"/>
    </xf>
    <xf numFmtId="0" fontId="10" fillId="10" borderId="0" xfId="22" applyFill="1" applyProtection="1">
      <protection hidden="1"/>
    </xf>
    <xf numFmtId="0" fontId="31" fillId="10" borderId="0" xfId="22" applyFont="1" applyFill="1" applyProtection="1">
      <protection hidden="1"/>
    </xf>
    <xf numFmtId="0" fontId="13" fillId="0" borderId="0" xfId="22" applyFont="1" applyProtection="1">
      <protection hidden="1"/>
    </xf>
    <xf numFmtId="17" fontId="17" fillId="0" borderId="0" xfId="22" applyNumberFormat="1" applyFont="1" applyAlignment="1" applyProtection="1">
      <alignment horizontal="center"/>
      <protection hidden="1"/>
    </xf>
    <xf numFmtId="17" fontId="17" fillId="0" borderId="0" xfId="22" applyNumberFormat="1" applyFont="1" applyAlignment="1" applyProtection="1">
      <alignment horizontal="left"/>
      <protection hidden="1"/>
    </xf>
    <xf numFmtId="0" fontId="10" fillId="13" borderId="0" xfId="22" applyFill="1" applyProtection="1">
      <protection hidden="1"/>
    </xf>
    <xf numFmtId="2" fontId="10" fillId="0" borderId="0" xfId="22" applyNumberFormat="1" applyProtection="1">
      <protection hidden="1"/>
    </xf>
    <xf numFmtId="0" fontId="10" fillId="0" borderId="0" xfId="22" applyAlignment="1" applyProtection="1">
      <alignment horizontal="left"/>
      <protection hidden="1"/>
    </xf>
    <xf numFmtId="0" fontId="14" fillId="0" borderId="0" xfId="22" applyFont="1" applyAlignment="1" applyProtection="1">
      <alignment horizontal="center"/>
      <protection hidden="1"/>
    </xf>
    <xf numFmtId="0" fontId="14" fillId="0" borderId="13" xfId="22" applyFont="1" applyBorder="1" applyAlignment="1" applyProtection="1">
      <alignment horizontal="center"/>
      <protection hidden="1"/>
    </xf>
    <xf numFmtId="167" fontId="10" fillId="0" borderId="0" xfId="22" applyNumberFormat="1" applyProtection="1">
      <protection hidden="1"/>
    </xf>
    <xf numFmtId="0" fontId="10" fillId="0" borderId="7" xfId="22" applyBorder="1" applyProtection="1">
      <protection hidden="1"/>
    </xf>
    <xf numFmtId="1" fontId="31" fillId="0" borderId="0" xfId="22" applyNumberFormat="1" applyFont="1" applyAlignment="1" applyProtection="1">
      <alignment horizontal="center" vertical="center"/>
      <protection hidden="1"/>
    </xf>
    <xf numFmtId="1" fontId="10" fillId="0" borderId="7" xfId="22" applyNumberFormat="1" applyBorder="1" applyAlignment="1" applyProtection="1">
      <alignment horizontal="center"/>
      <protection hidden="1"/>
    </xf>
    <xf numFmtId="0" fontId="6" fillId="0" borderId="7" xfId="22" applyFont="1" applyBorder="1" applyAlignment="1" applyProtection="1">
      <alignment vertical="center" wrapText="1"/>
      <protection hidden="1"/>
    </xf>
    <xf numFmtId="0" fontId="10" fillId="0" borderId="9" xfId="22" applyBorder="1" applyProtection="1">
      <protection hidden="1"/>
    </xf>
    <xf numFmtId="0" fontId="10" fillId="0" borderId="9" xfId="22" applyBorder="1" applyAlignment="1" applyProtection="1">
      <alignment horizontal="right"/>
      <protection hidden="1"/>
    </xf>
    <xf numFmtId="1" fontId="10" fillId="0" borderId="9" xfId="22" applyNumberFormat="1" applyBorder="1" applyAlignment="1" applyProtection="1">
      <alignment horizontal="center" vertical="center"/>
      <protection hidden="1"/>
    </xf>
    <xf numFmtId="0" fontId="10" fillId="0" borderId="9" xfId="22" applyBorder="1" applyAlignment="1" applyProtection="1">
      <alignment horizontal="center" vertical="center"/>
      <protection hidden="1"/>
    </xf>
    <xf numFmtId="0" fontId="10" fillId="0" borderId="3" xfId="22" applyBorder="1" applyAlignment="1" applyProtection="1">
      <alignment horizontal="center" vertical="center"/>
      <protection hidden="1"/>
    </xf>
    <xf numFmtId="0" fontId="10" fillId="0" borderId="9" xfId="22" applyBorder="1" applyAlignment="1" applyProtection="1">
      <alignment horizontal="center"/>
      <protection hidden="1"/>
    </xf>
    <xf numFmtId="0" fontId="10" fillId="0" borderId="11" xfId="22" applyBorder="1" applyProtection="1">
      <protection hidden="1"/>
    </xf>
    <xf numFmtId="1" fontId="10" fillId="0" borderId="11" xfId="22" applyNumberFormat="1" applyBorder="1" applyAlignment="1" applyProtection="1">
      <alignment horizontal="center" vertical="center"/>
      <protection hidden="1"/>
    </xf>
    <xf numFmtId="0" fontId="10" fillId="0" borderId="10" xfId="22" applyBorder="1" applyAlignment="1" applyProtection="1">
      <alignment horizontal="centerContinuous"/>
      <protection hidden="1"/>
    </xf>
    <xf numFmtId="0" fontId="10" fillId="0" borderId="11" xfId="22" applyBorder="1" applyAlignment="1" applyProtection="1">
      <alignment horizontal="center" vertical="center"/>
      <protection hidden="1"/>
    </xf>
    <xf numFmtId="0" fontId="10" fillId="0" borderId="5" xfId="22" applyBorder="1" applyAlignment="1" applyProtection="1">
      <alignment horizontal="centerContinuous" vertical="center"/>
      <protection hidden="1"/>
    </xf>
    <xf numFmtId="0" fontId="10" fillId="0" borderId="5" xfId="22" applyBorder="1" applyAlignment="1" applyProtection="1">
      <alignment horizontal="center" vertical="center"/>
      <protection hidden="1"/>
    </xf>
    <xf numFmtId="0" fontId="10" fillId="0" borderId="11" xfId="22" applyBorder="1" applyAlignment="1" applyProtection="1">
      <alignment horizontal="center"/>
      <protection hidden="1"/>
    </xf>
    <xf numFmtId="0" fontId="6" fillId="0" borderId="11" xfId="22" applyFont="1" applyBorder="1" applyProtection="1">
      <protection hidden="1"/>
    </xf>
    <xf numFmtId="0" fontId="10" fillId="0" borderId="11" xfId="22" applyBorder="1" applyAlignment="1" applyProtection="1">
      <alignment horizontal="centerContinuous" vertical="center"/>
      <protection hidden="1"/>
    </xf>
    <xf numFmtId="0" fontId="10" fillId="0" borderId="5" xfId="22" applyBorder="1" applyAlignment="1" applyProtection="1">
      <alignment horizontal="center"/>
      <protection hidden="1"/>
    </xf>
    <xf numFmtId="0" fontId="10" fillId="0" borderId="10" xfId="22" applyBorder="1" applyProtection="1">
      <protection hidden="1"/>
    </xf>
    <xf numFmtId="1" fontId="10" fillId="0" borderId="10" xfId="22" applyNumberFormat="1" applyBorder="1" applyAlignment="1" applyProtection="1">
      <alignment horizontal="center" vertical="center"/>
      <protection hidden="1"/>
    </xf>
    <xf numFmtId="0" fontId="10" fillId="0" borderId="10" xfId="22" applyBorder="1" applyAlignment="1" applyProtection="1">
      <alignment horizontal="center"/>
      <protection hidden="1"/>
    </xf>
    <xf numFmtId="0" fontId="10" fillId="0" borderId="8" xfId="22" applyBorder="1" applyAlignment="1" applyProtection="1">
      <alignment horizontal="center"/>
      <protection hidden="1"/>
    </xf>
    <xf numFmtId="0" fontId="10" fillId="0" borderId="10" xfId="22" applyBorder="1" applyAlignment="1" applyProtection="1">
      <alignment horizontal="centerContinuous" vertical="center"/>
      <protection hidden="1"/>
    </xf>
    <xf numFmtId="0" fontId="10" fillId="0" borderId="8" xfId="22" applyBorder="1" applyAlignment="1" applyProtection="1">
      <alignment horizontal="center" vertical="center"/>
      <protection hidden="1"/>
    </xf>
    <xf numFmtId="0" fontId="10" fillId="0" borderId="10" xfId="22" applyBorder="1" applyAlignment="1" applyProtection="1">
      <alignment horizontal="center" vertical="center"/>
      <protection hidden="1"/>
    </xf>
    <xf numFmtId="4" fontId="6" fillId="0" borderId="11" xfId="22" applyNumberFormat="1" applyFont="1" applyBorder="1" applyAlignment="1" applyProtection="1">
      <alignment horizontal="right" wrapText="1"/>
      <protection hidden="1"/>
    </xf>
    <xf numFmtId="172" fontId="10" fillId="0" borderId="11" xfId="22" applyNumberFormat="1" applyBorder="1" applyAlignment="1" applyProtection="1">
      <alignment horizontal="right"/>
      <protection hidden="1"/>
    </xf>
    <xf numFmtId="173" fontId="6" fillId="0" borderId="11" xfId="22" applyNumberFormat="1" applyFont="1" applyBorder="1" applyAlignment="1" applyProtection="1">
      <alignment horizontal="right"/>
      <protection hidden="1"/>
    </xf>
    <xf numFmtId="177" fontId="10" fillId="0" borderId="11" xfId="22" applyNumberFormat="1" applyBorder="1" applyAlignment="1" applyProtection="1">
      <alignment horizontal="center"/>
      <protection hidden="1"/>
    </xf>
    <xf numFmtId="2" fontId="10" fillId="0" borderId="11" xfId="22" applyNumberFormat="1" applyBorder="1" applyAlignment="1" applyProtection="1">
      <alignment horizontal="center"/>
      <protection hidden="1"/>
    </xf>
    <xf numFmtId="0" fontId="10" fillId="0" borderId="11" xfId="22" applyBorder="1" applyAlignment="1" applyProtection="1">
      <alignment horizontal="left"/>
      <protection hidden="1"/>
    </xf>
    <xf numFmtId="1" fontId="10" fillId="0" borderId="11" xfId="22" applyNumberFormat="1" applyBorder="1" applyAlignment="1" applyProtection="1">
      <alignment horizontal="center"/>
      <protection hidden="1"/>
    </xf>
    <xf numFmtId="1" fontId="10" fillId="0" borderId="5" xfId="22" applyNumberFormat="1" applyBorder="1" applyAlignment="1" applyProtection="1">
      <alignment horizontal="center"/>
      <protection hidden="1"/>
    </xf>
    <xf numFmtId="2" fontId="10" fillId="0" borderId="5" xfId="22" applyNumberFormat="1" applyBorder="1" applyAlignment="1" applyProtection="1">
      <alignment horizontal="center"/>
      <protection hidden="1"/>
    </xf>
    <xf numFmtId="4" fontId="10" fillId="0" borderId="11" xfId="22" applyNumberFormat="1" applyBorder="1" applyAlignment="1" applyProtection="1">
      <alignment horizontal="right"/>
      <protection hidden="1"/>
    </xf>
    <xf numFmtId="10" fontId="10" fillId="0" borderId="11" xfId="22" applyNumberFormat="1" applyBorder="1" applyAlignment="1" applyProtection="1">
      <alignment horizontal="center"/>
      <protection hidden="1"/>
    </xf>
    <xf numFmtId="172" fontId="10" fillId="0" borderId="11" xfId="22" applyNumberFormat="1" applyBorder="1" applyAlignment="1" applyProtection="1">
      <alignment horizontal="center"/>
      <protection hidden="1"/>
    </xf>
    <xf numFmtId="0" fontId="10" fillId="0" borderId="13" xfId="22" applyBorder="1" applyAlignment="1" applyProtection="1">
      <alignment horizontal="left" vertical="center"/>
      <protection hidden="1"/>
    </xf>
    <xf numFmtId="0" fontId="10" fillId="0" borderId="13" xfId="22" applyBorder="1" applyAlignment="1" applyProtection="1">
      <alignment horizontal="center" vertical="center"/>
      <protection hidden="1"/>
    </xf>
    <xf numFmtId="1" fontId="10" fillId="0" borderId="13" xfId="22" applyNumberFormat="1" applyBorder="1" applyAlignment="1" applyProtection="1">
      <alignment horizontal="center" vertical="center"/>
      <protection hidden="1"/>
    </xf>
    <xf numFmtId="2" fontId="10" fillId="0" borderId="10" xfId="22" applyNumberFormat="1" applyBorder="1" applyAlignment="1" applyProtection="1">
      <alignment horizontal="center" vertical="center"/>
      <protection hidden="1"/>
    </xf>
    <xf numFmtId="2" fontId="10" fillId="0" borderId="13" xfId="22" applyNumberFormat="1" applyBorder="1" applyAlignment="1" applyProtection="1">
      <alignment horizontal="center" vertical="center"/>
      <protection hidden="1"/>
    </xf>
    <xf numFmtId="2" fontId="10" fillId="0" borderId="14" xfId="22" applyNumberFormat="1" applyBorder="1" applyAlignment="1" applyProtection="1">
      <alignment horizontal="center" vertical="center"/>
      <protection hidden="1"/>
    </xf>
    <xf numFmtId="4" fontId="10" fillId="0" borderId="13" xfId="16" applyNumberFormat="1" applyFont="1" applyBorder="1" applyAlignment="1" applyProtection="1">
      <alignment horizontal="right" vertical="center"/>
      <protection hidden="1"/>
    </xf>
    <xf numFmtId="172" fontId="6" fillId="0" borderId="13" xfId="22" applyNumberFormat="1" applyFont="1" applyBorder="1" applyAlignment="1" applyProtection="1">
      <alignment horizontal="center" vertical="center"/>
      <protection hidden="1"/>
    </xf>
    <xf numFmtId="173" fontId="10" fillId="0" borderId="13" xfId="22" applyNumberFormat="1" applyBorder="1" applyAlignment="1" applyProtection="1">
      <alignment horizontal="right" vertical="center"/>
      <protection hidden="1"/>
    </xf>
    <xf numFmtId="2" fontId="7" fillId="0" borderId="13" xfId="22" applyNumberFormat="1" applyFont="1" applyBorder="1" applyAlignment="1" applyProtection="1">
      <alignment horizontal="center" vertical="center"/>
      <protection hidden="1"/>
    </xf>
    <xf numFmtId="0" fontId="10" fillId="10" borderId="0" xfId="22" applyFill="1" applyAlignment="1" applyProtection="1">
      <alignment horizontal="center" vertical="center"/>
      <protection hidden="1"/>
    </xf>
    <xf numFmtId="0" fontId="31" fillId="10" borderId="0" xfId="22" applyFont="1" applyFill="1" applyAlignment="1" applyProtection="1">
      <alignment horizontal="center" vertical="center"/>
      <protection hidden="1"/>
    </xf>
    <xf numFmtId="0" fontId="10" fillId="13" borderId="0" xfId="22" applyFill="1" applyAlignment="1" applyProtection="1">
      <alignment horizontal="center" vertical="center"/>
      <protection hidden="1"/>
    </xf>
    <xf numFmtId="0" fontId="10" fillId="0" borderId="0" xfId="22" quotePrefix="1" applyProtection="1">
      <protection hidden="1"/>
    </xf>
    <xf numFmtId="0" fontId="10" fillId="0" borderId="12" xfId="22" applyBorder="1" applyProtection="1">
      <protection hidden="1"/>
    </xf>
    <xf numFmtId="0" fontId="10" fillId="0" borderId="19" xfId="22" applyBorder="1" applyProtection="1">
      <protection hidden="1"/>
    </xf>
    <xf numFmtId="0" fontId="6" fillId="0" borderId="1" xfId="22" applyFont="1" applyBorder="1" applyProtection="1">
      <protection hidden="1"/>
    </xf>
    <xf numFmtId="0" fontId="6" fillId="0" borderId="0" xfId="22" applyFont="1" applyProtection="1">
      <protection hidden="1"/>
    </xf>
    <xf numFmtId="0" fontId="7" fillId="0" borderId="25" xfId="22" applyFont="1" applyBorder="1" applyProtection="1">
      <protection hidden="1"/>
    </xf>
    <xf numFmtId="0" fontId="7" fillId="0" borderId="26" xfId="22" applyFont="1" applyBorder="1" applyProtection="1">
      <protection hidden="1"/>
    </xf>
    <xf numFmtId="174" fontId="7" fillId="0" borderId="27" xfId="22" applyNumberFormat="1" applyFont="1" applyBorder="1" applyAlignment="1" applyProtection="1">
      <alignment horizontal="right"/>
      <protection hidden="1"/>
    </xf>
    <xf numFmtId="0" fontId="10" fillId="0" borderId="1" xfId="22" applyBorder="1" applyProtection="1">
      <protection hidden="1"/>
    </xf>
    <xf numFmtId="2" fontId="7" fillId="0" borderId="11" xfId="22" applyNumberFormat="1" applyFont="1" applyBorder="1" applyProtection="1">
      <protection hidden="1"/>
    </xf>
    <xf numFmtId="38" fontId="10" fillId="0" borderId="13" xfId="16" applyNumberFormat="1" applyFont="1" applyBorder="1" applyProtection="1">
      <protection hidden="1"/>
    </xf>
    <xf numFmtId="0" fontId="10" fillId="0" borderId="2" xfId="22" applyBorder="1" applyProtection="1">
      <protection hidden="1"/>
    </xf>
    <xf numFmtId="0" fontId="10" fillId="0" borderId="3" xfId="22" applyBorder="1" applyProtection="1">
      <protection hidden="1"/>
    </xf>
    <xf numFmtId="0" fontId="7" fillId="0" borderId="28" xfId="22" applyFont="1" applyBorder="1" applyProtection="1">
      <protection hidden="1"/>
    </xf>
    <xf numFmtId="0" fontId="7" fillId="0" borderId="29" xfId="22" applyFont="1" applyBorder="1" applyProtection="1">
      <protection hidden="1"/>
    </xf>
    <xf numFmtId="38" fontId="7" fillId="0" borderId="30" xfId="16" applyNumberFormat="1" applyFont="1" applyBorder="1" applyProtection="1">
      <protection hidden="1"/>
    </xf>
    <xf numFmtId="0" fontId="7" fillId="0" borderId="31" xfId="22" applyFont="1" applyBorder="1" applyProtection="1">
      <protection hidden="1"/>
    </xf>
    <xf numFmtId="0" fontId="7" fillId="0" borderId="21" xfId="22" applyFont="1" applyBorder="1" applyProtection="1">
      <protection hidden="1"/>
    </xf>
    <xf numFmtId="0" fontId="7" fillId="0" borderId="15" xfId="22" applyFont="1" applyBorder="1" applyProtection="1">
      <protection hidden="1"/>
    </xf>
    <xf numFmtId="38" fontId="7" fillId="0" borderId="32" xfId="16" applyNumberFormat="1" applyFont="1" applyBorder="1" applyProtection="1">
      <protection hidden="1"/>
    </xf>
    <xf numFmtId="1" fontId="10" fillId="10" borderId="0" xfId="22" applyNumberFormat="1" applyFill="1" applyProtection="1">
      <protection hidden="1"/>
    </xf>
    <xf numFmtId="0" fontId="0" fillId="10" borderId="0" xfId="0" applyFill="1" applyProtection="1">
      <protection hidden="1"/>
    </xf>
    <xf numFmtId="0" fontId="17" fillId="0" borderId="0" xfId="22" applyFont="1" applyAlignment="1" applyProtection="1">
      <alignment horizontal="centerContinuous"/>
      <protection hidden="1"/>
    </xf>
    <xf numFmtId="1" fontId="6" fillId="0" borderId="7" xfId="22" applyNumberFormat="1" applyFont="1" applyBorder="1" applyAlignment="1" applyProtection="1">
      <alignment vertical="center" wrapText="1"/>
      <protection hidden="1"/>
    </xf>
    <xf numFmtId="171" fontId="6" fillId="0" borderId="0" xfId="0" applyNumberFormat="1" applyFont="1" applyProtection="1">
      <protection hidden="1"/>
    </xf>
    <xf numFmtId="170" fontId="6" fillId="0" borderId="2" xfId="0" applyNumberFormat="1" applyFont="1" applyBorder="1" applyProtection="1">
      <protection hidden="1"/>
    </xf>
    <xf numFmtId="170" fontId="6" fillId="0" borderId="4" xfId="0" applyNumberFormat="1" applyFont="1" applyBorder="1" applyProtection="1">
      <protection hidden="1"/>
    </xf>
    <xf numFmtId="170" fontId="6" fillId="0" borderId="12" xfId="0" applyNumberFormat="1" applyFont="1" applyBorder="1" applyAlignment="1" applyProtection="1">
      <alignment horizontal="centerContinuous"/>
      <protection hidden="1"/>
    </xf>
    <xf numFmtId="170" fontId="6" fillId="0" borderId="14" xfId="0" applyNumberFormat="1" applyFont="1" applyBorder="1" applyAlignment="1" applyProtection="1">
      <alignment horizontal="centerContinuous"/>
      <protection hidden="1"/>
    </xf>
    <xf numFmtId="170" fontId="6" fillId="0" borderId="1" xfId="0" applyNumberFormat="1" applyFont="1" applyBorder="1" applyProtection="1">
      <protection hidden="1"/>
    </xf>
    <xf numFmtId="170" fontId="6" fillId="0" borderId="5" xfId="0" applyNumberFormat="1" applyFont="1" applyBorder="1" applyProtection="1">
      <protection hidden="1"/>
    </xf>
    <xf numFmtId="170" fontId="6" fillId="0" borderId="9" xfId="0" applyNumberFormat="1" applyFont="1" applyBorder="1" applyAlignment="1" applyProtection="1">
      <alignment horizontal="center"/>
      <protection hidden="1"/>
    </xf>
    <xf numFmtId="0" fontId="6" fillId="0" borderId="6" xfId="0" applyFont="1" applyBorder="1" applyProtection="1">
      <protection hidden="1"/>
    </xf>
    <xf numFmtId="0" fontId="6" fillId="0" borderId="2" xfId="0" applyFont="1" applyBorder="1" applyAlignment="1" applyProtection="1">
      <alignment horizontal="left"/>
      <protection hidden="1"/>
    </xf>
    <xf numFmtId="0" fontId="6" fillId="0" borderId="1" xfId="0"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0" fontId="6" fillId="0" borderId="5" xfId="0" applyFont="1" applyBorder="1" applyAlignment="1" applyProtection="1">
      <alignment horizontal="left"/>
      <protection hidden="1"/>
    </xf>
    <xf numFmtId="181" fontId="0" fillId="0" borderId="0" xfId="0" applyNumberFormat="1" applyProtection="1">
      <protection hidden="1"/>
    </xf>
    <xf numFmtId="38" fontId="6" fillId="0" borderId="13" xfId="16" applyNumberFormat="1" applyFont="1" applyFill="1" applyBorder="1" applyProtection="1">
      <protection hidden="1"/>
    </xf>
    <xf numFmtId="170" fontId="7" fillId="0" borderId="8" xfId="0" applyNumberFormat="1" applyFont="1" applyBorder="1" applyProtection="1">
      <protection hidden="1"/>
    </xf>
    <xf numFmtId="38" fontId="7" fillId="0" borderId="10" xfId="16" applyNumberFormat="1" applyFont="1" applyBorder="1" applyProtection="1">
      <protection hidden="1"/>
    </xf>
    <xf numFmtId="0" fontId="7" fillId="0" borderId="2" xfId="0" applyFont="1" applyBorder="1" applyProtection="1">
      <protection hidden="1"/>
    </xf>
    <xf numFmtId="0" fontId="65" fillId="0" borderId="3" xfId="0" applyFont="1" applyBorder="1" applyAlignment="1" applyProtection="1">
      <alignment horizontal="center"/>
      <protection hidden="1"/>
    </xf>
    <xf numFmtId="0" fontId="6" fillId="0" borderId="3" xfId="0" applyFont="1" applyBorder="1" applyProtection="1">
      <protection hidden="1"/>
    </xf>
    <xf numFmtId="0" fontId="6" fillId="0" borderId="4" xfId="0" applyFont="1" applyBorder="1" applyProtection="1">
      <protection hidden="1"/>
    </xf>
    <xf numFmtId="38" fontId="6" fillId="0" borderId="14" xfId="16" applyNumberFormat="1" applyFont="1" applyFill="1" applyBorder="1" applyProtection="1">
      <protection hidden="1"/>
    </xf>
    <xf numFmtId="0" fontId="7" fillId="0" borderId="6" xfId="0" applyFont="1" applyBorder="1" applyProtection="1">
      <protection hidden="1"/>
    </xf>
    <xf numFmtId="38" fontId="7" fillId="0" borderId="13" xfId="0" applyNumberFormat="1" applyFont="1" applyBorder="1" applyProtection="1">
      <protection hidden="1"/>
    </xf>
    <xf numFmtId="170" fontId="6" fillId="0" borderId="14" xfId="0" applyNumberFormat="1" applyFont="1" applyBorder="1" applyProtection="1">
      <protection hidden="1"/>
    </xf>
    <xf numFmtId="0" fontId="6" fillId="0" borderId="0" xfId="0" applyFont="1" applyAlignment="1" applyProtection="1">
      <alignment horizontal="right"/>
      <protection hidden="1"/>
    </xf>
    <xf numFmtId="170" fontId="15" fillId="0" borderId="1" xfId="0" applyNumberFormat="1" applyFont="1" applyBorder="1" applyAlignment="1" applyProtection="1">
      <alignment horizontal="left"/>
      <protection hidden="1"/>
    </xf>
    <xf numFmtId="0" fontId="6" fillId="0" borderId="2" xfId="0" applyFont="1" applyBorder="1" applyProtection="1">
      <protection hidden="1"/>
    </xf>
    <xf numFmtId="0" fontId="6" fillId="0" borderId="19" xfId="0" applyFont="1" applyBorder="1" applyAlignment="1" applyProtection="1">
      <alignment horizontal="centerContinuous"/>
      <protection hidden="1"/>
    </xf>
    <xf numFmtId="170" fontId="6" fillId="0" borderId="4" xfId="0" applyNumberFormat="1"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170" fontId="6" fillId="0" borderId="14" xfId="0" applyNumberFormat="1"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15" fillId="0" borderId="1" xfId="0" applyFont="1" applyBorder="1" applyProtection="1">
      <protection hidden="1"/>
    </xf>
    <xf numFmtId="0" fontId="15" fillId="0" borderId="0" xfId="0" applyFont="1" applyProtection="1">
      <protection hidden="1"/>
    </xf>
    <xf numFmtId="170" fontId="6" fillId="0" borderId="0" xfId="0" applyNumberFormat="1" applyFont="1" applyAlignment="1" applyProtection="1">
      <alignment horizontal="right"/>
      <protection hidden="1"/>
    </xf>
    <xf numFmtId="2" fontId="6" fillId="0" borderId="11" xfId="0" applyNumberFormat="1" applyFont="1" applyBorder="1" applyProtection="1">
      <protection hidden="1"/>
    </xf>
    <xf numFmtId="170" fontId="15" fillId="0" borderId="14" xfId="0" applyNumberFormat="1" applyFont="1" applyBorder="1" applyAlignment="1" applyProtection="1">
      <alignment horizontal="right"/>
      <protection hidden="1"/>
    </xf>
    <xf numFmtId="38" fontId="7" fillId="0" borderId="13" xfId="16" applyNumberFormat="1" applyFont="1" applyBorder="1" applyProtection="1">
      <protection hidden="1"/>
    </xf>
    <xf numFmtId="2" fontId="7" fillId="0" borderId="13" xfId="0" applyNumberFormat="1" applyFont="1" applyBorder="1" applyProtection="1">
      <protection hidden="1"/>
    </xf>
    <xf numFmtId="170" fontId="15" fillId="0" borderId="0" xfId="0" applyNumberFormat="1" applyFont="1" applyAlignment="1" applyProtection="1">
      <alignment horizontal="right"/>
      <protection hidden="1"/>
    </xf>
    <xf numFmtId="38" fontId="6" fillId="0" borderId="11" xfId="16" applyNumberFormat="1" applyFont="1" applyFill="1" applyBorder="1" applyProtection="1">
      <protection hidden="1"/>
    </xf>
    <xf numFmtId="2" fontId="7" fillId="0" borderId="5" xfId="0" applyNumberFormat="1" applyFont="1" applyBorder="1" applyProtection="1">
      <protection hidden="1"/>
    </xf>
    <xf numFmtId="38" fontId="7" fillId="0" borderId="11" xfId="16" applyNumberFormat="1" applyFont="1" applyBorder="1" applyProtection="1">
      <protection hidden="1"/>
    </xf>
    <xf numFmtId="2" fontId="7" fillId="0" borderId="14" xfId="0" applyNumberFormat="1" applyFont="1" applyBorder="1" applyProtection="1">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170" fontId="15" fillId="0" borderId="4" xfId="0" quotePrefix="1" applyNumberFormat="1" applyFont="1" applyBorder="1" applyAlignment="1" applyProtection="1">
      <alignment horizontal="right"/>
      <protection hidden="1"/>
    </xf>
    <xf numFmtId="38" fontId="6" fillId="0" borderId="9" xfId="16" applyNumberFormat="1" applyFont="1" applyBorder="1" applyProtection="1">
      <protection hidden="1"/>
    </xf>
    <xf numFmtId="2" fontId="6" fillId="0" borderId="4" xfId="0" applyNumberFormat="1" applyFont="1" applyBorder="1" applyProtection="1">
      <protection hidden="1"/>
    </xf>
    <xf numFmtId="0" fontId="7" fillId="0" borderId="7" xfId="0" applyFont="1" applyBorder="1" applyProtection="1">
      <protection hidden="1"/>
    </xf>
    <xf numFmtId="170" fontId="11" fillId="0" borderId="8" xfId="0" applyNumberFormat="1" applyFont="1" applyBorder="1" applyProtection="1">
      <protection hidden="1"/>
    </xf>
    <xf numFmtId="38" fontId="7" fillId="0" borderId="10" xfId="16" applyNumberFormat="1" applyFont="1" applyFill="1" applyBorder="1" applyProtection="1">
      <protection hidden="1"/>
    </xf>
    <xf numFmtId="2" fontId="6" fillId="0" borderId="10" xfId="0" applyNumberFormat="1" applyFont="1" applyBorder="1" applyProtection="1">
      <protection hidden="1"/>
    </xf>
    <xf numFmtId="2" fontId="6" fillId="0" borderId="8" xfId="0" applyNumberFormat="1" applyFont="1" applyBorder="1" applyProtection="1">
      <protection hidden="1"/>
    </xf>
    <xf numFmtId="0" fontId="31" fillId="0" borderId="0" xfId="0" applyFont="1" applyProtection="1">
      <protection hidden="1"/>
    </xf>
    <xf numFmtId="170" fontId="11" fillId="0" borderId="0" xfId="0" applyNumberFormat="1" applyFont="1" applyProtection="1">
      <protection hidden="1"/>
    </xf>
    <xf numFmtId="38" fontId="7" fillId="0" borderId="0" xfId="16" applyNumberFormat="1" applyFont="1" applyFill="1" applyBorder="1" applyProtection="1">
      <protection hidden="1"/>
    </xf>
    <xf numFmtId="2" fontId="6" fillId="0" borderId="0" xfId="0" applyNumberFormat="1" applyFont="1" applyProtection="1">
      <protection hidden="1"/>
    </xf>
    <xf numFmtId="0" fontId="11" fillId="0" borderId="2" xfId="0" applyFont="1" applyBorder="1" applyProtection="1">
      <protection hidden="1"/>
    </xf>
    <xf numFmtId="0" fontId="15" fillId="0" borderId="3" xfId="0" applyFont="1" applyBorder="1" applyProtection="1">
      <protection hidden="1"/>
    </xf>
    <xf numFmtId="0" fontId="6" fillId="0" borderId="3" xfId="0" applyFont="1" applyBorder="1" applyAlignment="1" applyProtection="1">
      <alignment horizontal="right"/>
      <protection hidden="1"/>
    </xf>
    <xf numFmtId="0" fontId="6" fillId="0" borderId="4" xfId="0" applyFont="1" applyBorder="1" applyAlignment="1" applyProtection="1">
      <alignment horizontal="center"/>
      <protection hidden="1"/>
    </xf>
    <xf numFmtId="38" fontId="6" fillId="0" borderId="5" xfId="16" applyNumberFormat="1" applyFont="1" applyBorder="1" applyProtection="1">
      <protection hidden="1"/>
    </xf>
    <xf numFmtId="38" fontId="6" fillId="0" borderId="11" xfId="16" applyNumberFormat="1" applyFont="1" applyBorder="1" applyProtection="1">
      <protection hidden="1"/>
    </xf>
    <xf numFmtId="38" fontId="6" fillId="0" borderId="5" xfId="16" applyNumberFormat="1" applyFont="1" applyBorder="1" applyAlignment="1" applyProtection="1">
      <alignment horizontal="center"/>
      <protection hidden="1"/>
    </xf>
    <xf numFmtId="0" fontId="6" fillId="0" borderId="7" xfId="0" applyFont="1" applyBorder="1" applyAlignment="1" applyProtection="1">
      <alignment horizontal="right"/>
      <protection hidden="1"/>
    </xf>
    <xf numFmtId="170" fontId="7" fillId="0" borderId="7" xfId="0" applyNumberFormat="1" applyFont="1" applyBorder="1" applyAlignment="1" applyProtection="1">
      <alignment horizontal="right"/>
      <protection hidden="1"/>
    </xf>
    <xf numFmtId="0" fontId="31" fillId="0" borderId="1" xfId="0" applyFont="1" applyBorder="1" applyProtection="1">
      <protection hidden="1"/>
    </xf>
    <xf numFmtId="38" fontId="6" fillId="0" borderId="0" xfId="16" applyNumberFormat="1" applyFont="1" applyBorder="1" applyProtection="1">
      <protection hidden="1"/>
    </xf>
    <xf numFmtId="0" fontId="11" fillId="0" borderId="2" xfId="0" applyFont="1" applyBorder="1" applyAlignment="1" applyProtection="1">
      <alignment horizontal="left"/>
      <protection hidden="1"/>
    </xf>
    <xf numFmtId="0" fontId="3" fillId="0" borderId="3" xfId="0" applyFont="1" applyBorder="1" applyAlignment="1" applyProtection="1">
      <alignment horizontal="left"/>
      <protection hidden="1"/>
    </xf>
    <xf numFmtId="38" fontId="6" fillId="0" borderId="12" xfId="16" applyNumberFormat="1" applyFont="1" applyBorder="1" applyAlignment="1" applyProtection="1">
      <alignment horizontal="centerContinuous"/>
      <protection hidden="1"/>
    </xf>
    <xf numFmtId="38" fontId="6" fillId="0" borderId="4" xfId="16" applyNumberFormat="1" applyFont="1" applyBorder="1" applyAlignment="1" applyProtection="1">
      <alignment horizontal="centerContinuous"/>
      <protection hidden="1"/>
    </xf>
    <xf numFmtId="38" fontId="6" fillId="0" borderId="13" xfId="16" applyNumberFormat="1" applyFont="1" applyBorder="1" applyAlignment="1" applyProtection="1">
      <alignment horizontal="center"/>
      <protection hidden="1"/>
    </xf>
    <xf numFmtId="38" fontId="6" fillId="0" borderId="9" xfId="16" applyNumberFormat="1" applyFont="1" applyBorder="1" applyAlignment="1" applyProtection="1">
      <alignment horizontal="right"/>
      <protection hidden="1"/>
    </xf>
    <xf numFmtId="38" fontId="6" fillId="0" borderId="11" xfId="16" applyNumberFormat="1" applyFont="1" applyBorder="1" applyAlignment="1" applyProtection="1">
      <alignment horizontal="right"/>
      <protection hidden="1"/>
    </xf>
    <xf numFmtId="3" fontId="6" fillId="0" borderId="7" xfId="0" applyNumberFormat="1" applyFont="1" applyBorder="1" applyAlignment="1" applyProtection="1">
      <alignment horizontal="center"/>
      <protection hidden="1"/>
    </xf>
    <xf numFmtId="0" fontId="7" fillId="0" borderId="19" xfId="0" applyFont="1" applyBorder="1" applyProtection="1">
      <protection hidden="1"/>
    </xf>
    <xf numFmtId="170" fontId="7" fillId="0" borderId="19" xfId="0" applyNumberFormat="1" applyFont="1" applyBorder="1" applyAlignment="1" applyProtection="1">
      <alignment horizontal="right"/>
      <protection hidden="1"/>
    </xf>
    <xf numFmtId="0" fontId="0" fillId="0" borderId="0" xfId="0" applyAlignment="1" applyProtection="1">
      <alignment horizontal="left"/>
      <protection hidden="1"/>
    </xf>
    <xf numFmtId="3" fontId="6" fillId="0" borderId="0" xfId="0" applyNumberFormat="1" applyFont="1" applyAlignment="1" applyProtection="1">
      <alignment horizontal="center" wrapText="1"/>
      <protection hidden="1"/>
    </xf>
    <xf numFmtId="3" fontId="6" fillId="0" borderId="0" xfId="0" applyNumberFormat="1" applyFont="1" applyAlignment="1" applyProtection="1">
      <alignment horizontal="center"/>
      <protection hidden="1"/>
    </xf>
    <xf numFmtId="3" fontId="6" fillId="0" borderId="0" xfId="0" applyNumberFormat="1" applyFont="1" applyAlignment="1" applyProtection="1">
      <alignment horizontal="right"/>
      <protection hidden="1"/>
    </xf>
    <xf numFmtId="170" fontId="7" fillId="0" borderId="0" xfId="0" applyNumberFormat="1" applyFont="1" applyAlignment="1" applyProtection="1">
      <alignment horizontal="center" vertical="top"/>
      <protection hidden="1"/>
    </xf>
    <xf numFmtId="2" fontId="6" fillId="0" borderId="14" xfId="0" applyNumberFormat="1" applyFont="1" applyBorder="1" applyProtection="1">
      <protection hidden="1"/>
    </xf>
    <xf numFmtId="170" fontId="7" fillId="0" borderId="14" xfId="0" applyNumberFormat="1" applyFont="1" applyBorder="1" applyProtection="1">
      <protection hidden="1"/>
    </xf>
    <xf numFmtId="170" fontId="43" fillId="0" borderId="5" xfId="0" applyNumberFormat="1" applyFont="1" applyBorder="1" applyAlignment="1" applyProtection="1">
      <alignment horizontal="right"/>
      <protection hidden="1"/>
    </xf>
    <xf numFmtId="170" fontId="6" fillId="0" borderId="1" xfId="0" applyNumberFormat="1" applyFont="1" applyBorder="1" applyAlignment="1" applyProtection="1">
      <alignment horizontal="center"/>
      <protection hidden="1"/>
    </xf>
    <xf numFmtId="170" fontId="25" fillId="0" borderId="5" xfId="0" applyNumberFormat="1" applyFont="1" applyBorder="1" applyAlignment="1" applyProtection="1">
      <alignment horizontal="center"/>
      <protection hidden="1"/>
    </xf>
    <xf numFmtId="170" fontId="6" fillId="0" borderId="8" xfId="0" applyNumberFormat="1" applyFont="1" applyBorder="1" applyProtection="1">
      <protection hidden="1"/>
    </xf>
    <xf numFmtId="170" fontId="7" fillId="0" borderId="5" xfId="0" applyNumberFormat="1" applyFont="1" applyBorder="1" applyProtection="1">
      <protection hidden="1"/>
    </xf>
    <xf numFmtId="170" fontId="7" fillId="0" borderId="4" xfId="0" applyNumberFormat="1" applyFont="1" applyBorder="1" applyProtection="1">
      <protection hidden="1"/>
    </xf>
    <xf numFmtId="38" fontId="7" fillId="0" borderId="9" xfId="16" applyNumberFormat="1" applyFont="1" applyFill="1" applyBorder="1" applyProtection="1">
      <protection hidden="1"/>
    </xf>
    <xf numFmtId="2" fontId="7" fillId="0" borderId="9" xfId="0" applyNumberFormat="1" applyFont="1" applyBorder="1" applyProtection="1">
      <protection hidden="1"/>
    </xf>
    <xf numFmtId="170" fontId="7" fillId="0" borderId="19" xfId="0" applyNumberFormat="1" applyFont="1" applyBorder="1" applyProtection="1">
      <protection hidden="1"/>
    </xf>
    <xf numFmtId="38" fontId="7" fillId="0" borderId="19" xfId="16" applyNumberFormat="1" applyFont="1" applyFill="1" applyBorder="1" applyProtection="1">
      <protection hidden="1"/>
    </xf>
    <xf numFmtId="2" fontId="7" fillId="0" borderId="19" xfId="0" applyNumberFormat="1" applyFont="1" applyBorder="1" applyProtection="1">
      <protection hidden="1"/>
    </xf>
    <xf numFmtId="170" fontId="7" fillId="0" borderId="7" xfId="0" applyNumberFormat="1" applyFont="1" applyBorder="1" applyProtection="1">
      <protection hidden="1"/>
    </xf>
    <xf numFmtId="38" fontId="6" fillId="0" borderId="10" xfId="16" applyNumberFormat="1" applyFont="1" applyFill="1" applyBorder="1" applyProtection="1">
      <protection hidden="1"/>
    </xf>
    <xf numFmtId="170" fontId="21" fillId="0" borderId="3" xfId="0" applyNumberFormat="1" applyFont="1" applyBorder="1" applyAlignment="1" applyProtection="1">
      <alignment horizontal="left"/>
      <protection hidden="1"/>
    </xf>
    <xf numFmtId="37" fontId="6" fillId="0" borderId="3" xfId="16" applyNumberFormat="1" applyFont="1" applyBorder="1" applyProtection="1">
      <protection hidden="1"/>
    </xf>
    <xf numFmtId="2" fontId="6" fillId="0" borderId="3" xfId="0" applyNumberFormat="1" applyFont="1" applyBorder="1" applyProtection="1">
      <protection hidden="1"/>
    </xf>
    <xf numFmtId="170" fontId="26" fillId="0" borderId="0" xfId="0" applyNumberFormat="1" applyFont="1" applyAlignment="1" applyProtection="1">
      <alignment horizontal="left"/>
      <protection hidden="1"/>
    </xf>
    <xf numFmtId="0" fontId="6" fillId="10" borderId="2" xfId="0" applyFont="1" applyFill="1" applyBorder="1" applyProtection="1">
      <protection hidden="1"/>
    </xf>
    <xf numFmtId="0" fontId="6" fillId="10" borderId="3" xfId="0" applyFont="1" applyFill="1" applyBorder="1" applyProtection="1">
      <protection hidden="1"/>
    </xf>
    <xf numFmtId="0" fontId="6" fillId="10" borderId="4" xfId="0" applyFont="1" applyFill="1" applyBorder="1" applyProtection="1">
      <protection hidden="1"/>
    </xf>
    <xf numFmtId="0" fontId="28" fillId="10" borderId="1" xfId="0" applyFont="1" applyFill="1" applyBorder="1" applyProtection="1">
      <protection hidden="1"/>
    </xf>
    <xf numFmtId="0" fontId="6" fillId="10" borderId="5" xfId="0" applyFont="1" applyFill="1" applyBorder="1" applyProtection="1">
      <protection hidden="1"/>
    </xf>
    <xf numFmtId="0" fontId="0" fillId="0" borderId="3" xfId="0" applyBorder="1" applyProtection="1">
      <protection hidden="1"/>
    </xf>
    <xf numFmtId="0" fontId="0" fillId="0" borderId="4" xfId="0" applyBorder="1" applyProtection="1">
      <protection hidden="1"/>
    </xf>
    <xf numFmtId="170" fontId="6" fillId="0" borderId="13" xfId="0" applyNumberFormat="1" applyFont="1" applyBorder="1" applyAlignment="1" applyProtection="1">
      <alignment horizontal="centerContinuous"/>
      <protection hidden="1"/>
    </xf>
    <xf numFmtId="0" fontId="7" fillId="10" borderId="1" xfId="0" applyFont="1" applyFill="1" applyBorder="1" applyProtection="1">
      <protection hidden="1"/>
    </xf>
    <xf numFmtId="170" fontId="6" fillId="0" borderId="4" xfId="0" applyNumberFormat="1" applyFont="1" applyBorder="1" applyAlignment="1" applyProtection="1">
      <alignment horizontal="center"/>
      <protection hidden="1"/>
    </xf>
    <xf numFmtId="170" fontId="6" fillId="0" borderId="2" xfId="0" applyNumberFormat="1" applyFont="1" applyBorder="1" applyAlignment="1" applyProtection="1">
      <alignment horizontal="center"/>
      <protection hidden="1"/>
    </xf>
    <xf numFmtId="0" fontId="0" fillId="0" borderId="7" xfId="0" applyBorder="1" applyProtection="1">
      <protection hidden="1"/>
    </xf>
    <xf numFmtId="0" fontId="0" fillId="0" borderId="8" xfId="0" applyBorder="1" applyProtection="1">
      <protection hidden="1"/>
    </xf>
    <xf numFmtId="170" fontId="7" fillId="0" borderId="2" xfId="0" applyNumberFormat="1" applyFont="1" applyBorder="1" applyProtection="1">
      <protection hidden="1"/>
    </xf>
    <xf numFmtId="1" fontId="6" fillId="0" borderId="9" xfId="0" applyNumberFormat="1" applyFont="1" applyBorder="1" applyProtection="1">
      <protection hidden="1"/>
    </xf>
    <xf numFmtId="170" fontId="7" fillId="0" borderId="1" xfId="0" applyNumberFormat="1" applyFont="1" applyBorder="1" applyProtection="1">
      <protection hidden="1"/>
    </xf>
    <xf numFmtId="1" fontId="6" fillId="0" borderId="11" xfId="0" applyNumberFormat="1" applyFont="1" applyBorder="1" applyProtection="1">
      <protection hidden="1"/>
    </xf>
    <xf numFmtId="3" fontId="6" fillId="0" borderId="1" xfId="0" applyNumberFormat="1" applyFont="1" applyBorder="1" applyProtection="1">
      <protection hidden="1"/>
    </xf>
    <xf numFmtId="170" fontId="6" fillId="0" borderId="1" xfId="0" quotePrefix="1" applyNumberFormat="1" applyFont="1" applyBorder="1" applyProtection="1">
      <protection hidden="1"/>
    </xf>
    <xf numFmtId="0" fontId="6" fillId="0" borderId="6" xfId="0" quotePrefix="1" applyFont="1" applyBorder="1" applyProtection="1">
      <protection hidden="1"/>
    </xf>
    <xf numFmtId="1" fontId="6" fillId="0" borderId="10" xfId="0" applyNumberFormat="1" applyFont="1" applyBorder="1" applyProtection="1">
      <protection hidden="1"/>
    </xf>
    <xf numFmtId="3" fontId="6" fillId="0" borderId="6" xfId="0" applyNumberFormat="1" applyFont="1" applyBorder="1" applyProtection="1">
      <protection hidden="1"/>
    </xf>
    <xf numFmtId="170" fontId="7" fillId="0" borderId="2" xfId="0" quotePrefix="1" applyNumberFormat="1" applyFont="1" applyBorder="1" applyProtection="1">
      <protection hidden="1"/>
    </xf>
    <xf numFmtId="38" fontId="7" fillId="0" borderId="9" xfId="16" applyNumberFormat="1" applyFont="1" applyBorder="1" applyProtection="1">
      <protection hidden="1"/>
    </xf>
    <xf numFmtId="1" fontId="7" fillId="0" borderId="9" xfId="0" applyNumberFormat="1" applyFont="1" applyBorder="1" applyProtection="1">
      <protection hidden="1"/>
    </xf>
    <xf numFmtId="1" fontId="7" fillId="0" borderId="11" xfId="0" applyNumberFormat="1" applyFont="1" applyBorder="1" applyProtection="1">
      <protection hidden="1"/>
    </xf>
    <xf numFmtId="0" fontId="17" fillId="0" borderId="23" xfId="0" quotePrefix="1" applyFont="1" applyBorder="1" applyProtection="1">
      <protection hidden="1"/>
    </xf>
    <xf numFmtId="0" fontId="0" fillId="0" borderId="24" xfId="0" applyBorder="1" applyProtection="1">
      <protection hidden="1"/>
    </xf>
    <xf numFmtId="0" fontId="0" fillId="0" borderId="33" xfId="0" applyBorder="1" applyProtection="1">
      <protection hidden="1"/>
    </xf>
    <xf numFmtId="38" fontId="17" fillId="0" borderId="17" xfId="16" applyNumberFormat="1" applyFont="1" applyBorder="1" applyProtection="1">
      <protection hidden="1"/>
    </xf>
    <xf numFmtId="1" fontId="7" fillId="0" borderId="17" xfId="0" applyNumberFormat="1" applyFont="1" applyBorder="1" applyProtection="1">
      <protection hidden="1"/>
    </xf>
    <xf numFmtId="0" fontId="6" fillId="10" borderId="7" xfId="0" applyFont="1" applyFill="1" applyBorder="1" applyProtection="1">
      <protection hidden="1"/>
    </xf>
    <xf numFmtId="0" fontId="6" fillId="10" borderId="8" xfId="0" applyFont="1" applyFill="1" applyBorder="1" applyProtection="1">
      <protection hidden="1"/>
    </xf>
    <xf numFmtId="0" fontId="6" fillId="0" borderId="28" xfId="0" applyFont="1" applyBorder="1" applyProtection="1">
      <protection hidden="1"/>
    </xf>
    <xf numFmtId="0" fontId="6" fillId="0" borderId="29" xfId="0" applyFont="1" applyBorder="1" applyProtection="1">
      <protection hidden="1"/>
    </xf>
    <xf numFmtId="0" fontId="6" fillId="0" borderId="34" xfId="0" applyFont="1" applyBorder="1" applyProtection="1">
      <protection hidden="1"/>
    </xf>
    <xf numFmtId="0" fontId="6" fillId="0" borderId="35" xfId="0" applyFont="1" applyBorder="1" applyProtection="1">
      <protection hidden="1"/>
    </xf>
    <xf numFmtId="0" fontId="6" fillId="0" borderId="36" xfId="0" applyFont="1" applyBorder="1" applyAlignment="1" applyProtection="1">
      <alignment horizontal="center"/>
      <protection hidden="1"/>
    </xf>
    <xf numFmtId="0" fontId="6" fillId="0" borderId="37" xfId="0" applyFont="1" applyBorder="1" applyProtection="1">
      <protection hidden="1"/>
    </xf>
    <xf numFmtId="0" fontId="6"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40" xfId="0" applyFont="1" applyBorder="1" applyAlignment="1" applyProtection="1">
      <alignment horizontal="center"/>
      <protection hidden="1"/>
    </xf>
    <xf numFmtId="0" fontId="6" fillId="0" borderId="41" xfId="0" applyFont="1" applyBorder="1" applyProtection="1">
      <protection hidden="1"/>
    </xf>
    <xf numFmtId="0" fontId="6" fillId="0" borderId="42" xfId="0" applyFont="1" applyBorder="1" applyProtection="1">
      <protection hidden="1"/>
    </xf>
    <xf numFmtId="0" fontId="6" fillId="0" borderId="43" xfId="0" applyFont="1" applyBorder="1" applyProtection="1">
      <protection hidden="1"/>
    </xf>
    <xf numFmtId="38" fontId="6" fillId="0" borderId="44" xfId="16" applyNumberFormat="1" applyFont="1" applyBorder="1" applyProtection="1">
      <protection hidden="1"/>
    </xf>
    <xf numFmtId="0" fontId="6" fillId="0" borderId="45" xfId="0" applyFont="1" applyBorder="1" applyProtection="1">
      <protection hidden="1"/>
    </xf>
    <xf numFmtId="0" fontId="6" fillId="0" borderId="46" xfId="0" applyFont="1" applyBorder="1" applyProtection="1">
      <protection hidden="1"/>
    </xf>
    <xf numFmtId="38" fontId="6" fillId="0" borderId="47" xfId="16" applyNumberFormat="1" applyFont="1" applyBorder="1" applyProtection="1">
      <protection hidden="1"/>
    </xf>
    <xf numFmtId="0" fontId="6" fillId="0" borderId="48" xfId="0" applyFont="1" applyBorder="1" applyProtection="1">
      <protection hidden="1"/>
    </xf>
    <xf numFmtId="0" fontId="6" fillId="0" borderId="49" xfId="0" applyFont="1" applyBorder="1" applyProtection="1">
      <protection hidden="1"/>
    </xf>
    <xf numFmtId="38" fontId="6" fillId="0" borderId="50" xfId="16" applyNumberFormat="1" applyFont="1" applyBorder="1" applyProtection="1">
      <protection hidden="1"/>
    </xf>
    <xf numFmtId="0" fontId="6" fillId="0" borderId="51" xfId="0" applyFont="1" applyBorder="1" applyProtection="1">
      <protection hidden="1"/>
    </xf>
    <xf numFmtId="0" fontId="6" fillId="0" borderId="52" xfId="0" applyFont="1" applyBorder="1" applyProtection="1">
      <protection hidden="1"/>
    </xf>
    <xf numFmtId="0" fontId="6" fillId="0" borderId="53" xfId="0" applyFont="1" applyBorder="1" applyProtection="1">
      <protection hidden="1"/>
    </xf>
    <xf numFmtId="0" fontId="6" fillId="0" borderId="54" xfId="0" applyFont="1" applyBorder="1" applyProtection="1">
      <protection hidden="1"/>
    </xf>
    <xf numFmtId="0" fontId="6" fillId="0" borderId="55" xfId="0" applyFont="1" applyBorder="1" applyProtection="1">
      <protection hidden="1"/>
    </xf>
    <xf numFmtId="0" fontId="6" fillId="0" borderId="56" xfId="0" applyFont="1" applyBorder="1" applyProtection="1">
      <protection hidden="1"/>
    </xf>
    <xf numFmtId="0" fontId="6" fillId="0" borderId="57" xfId="0" applyFont="1" applyBorder="1" applyProtection="1">
      <protection hidden="1"/>
    </xf>
    <xf numFmtId="38" fontId="6" fillId="0" borderId="58" xfId="16" applyNumberFormat="1" applyFont="1" applyBorder="1" applyProtection="1">
      <protection hidden="1"/>
    </xf>
    <xf numFmtId="0" fontId="7" fillId="0" borderId="57" xfId="0" applyFont="1" applyBorder="1" applyProtection="1">
      <protection hidden="1"/>
    </xf>
    <xf numFmtId="0" fontId="7" fillId="0" borderId="53" xfId="0" applyFont="1" applyBorder="1" applyProtection="1">
      <protection hidden="1"/>
    </xf>
    <xf numFmtId="0" fontId="7" fillId="0" borderId="54" xfId="0" applyFont="1" applyBorder="1" applyProtection="1">
      <protection hidden="1"/>
    </xf>
    <xf numFmtId="38" fontId="6" fillId="0" borderId="59" xfId="16" applyNumberFormat="1" applyFont="1" applyBorder="1" applyProtection="1">
      <protection hidden="1"/>
    </xf>
    <xf numFmtId="0" fontId="7" fillId="0" borderId="60" xfId="0" applyFont="1" applyBorder="1" applyProtection="1">
      <protection hidden="1"/>
    </xf>
    <xf numFmtId="0" fontId="7" fillId="0" borderId="61" xfId="0" applyFont="1" applyBorder="1" applyProtection="1">
      <protection hidden="1"/>
    </xf>
    <xf numFmtId="38" fontId="7" fillId="0" borderId="62" xfId="16" applyNumberFormat="1" applyFont="1" applyBorder="1" applyProtection="1">
      <protection hidden="1"/>
    </xf>
    <xf numFmtId="0" fontId="6" fillId="0" borderId="63" xfId="0" applyFont="1" applyBorder="1" applyProtection="1">
      <protection hidden="1"/>
    </xf>
    <xf numFmtId="0" fontId="6" fillId="0" borderId="64" xfId="0" applyFont="1" applyBorder="1" applyProtection="1">
      <protection hidden="1"/>
    </xf>
    <xf numFmtId="3" fontId="7" fillId="0" borderId="65" xfId="0" applyNumberFormat="1" applyFont="1" applyBorder="1" applyProtection="1">
      <protection hidden="1"/>
    </xf>
    <xf numFmtId="0" fontId="7" fillId="0" borderId="66" xfId="0" applyFont="1" applyBorder="1" applyProtection="1">
      <protection hidden="1"/>
    </xf>
    <xf numFmtId="0" fontId="6" fillId="0" borderId="67" xfId="0" applyFont="1" applyBorder="1" applyProtection="1">
      <protection hidden="1"/>
    </xf>
    <xf numFmtId="0" fontId="6" fillId="0" borderId="68" xfId="0" applyFont="1" applyBorder="1" applyProtection="1">
      <protection hidden="1"/>
    </xf>
    <xf numFmtId="38" fontId="6" fillId="0" borderId="0" xfId="16" applyNumberFormat="1" applyFont="1" applyFill="1" applyBorder="1" applyProtection="1">
      <protection hidden="1"/>
    </xf>
    <xf numFmtId="0" fontId="17" fillId="0" borderId="69" xfId="0" applyFont="1" applyBorder="1" applyProtection="1">
      <protection hidden="1"/>
    </xf>
    <xf numFmtId="0" fontId="6" fillId="0" borderId="36" xfId="0" applyFont="1" applyBorder="1" applyProtection="1">
      <protection hidden="1"/>
    </xf>
    <xf numFmtId="38" fontId="6" fillId="0" borderId="70" xfId="16" applyNumberFormat="1" applyFont="1" applyBorder="1" applyAlignment="1" applyProtection="1">
      <alignment horizontal="center"/>
      <protection hidden="1"/>
    </xf>
    <xf numFmtId="38" fontId="6" fillId="0" borderId="0" xfId="16" applyNumberFormat="1" applyFont="1" applyFill="1" applyBorder="1" applyAlignment="1" applyProtection="1">
      <alignment horizontal="center"/>
      <protection hidden="1"/>
    </xf>
    <xf numFmtId="38" fontId="7" fillId="0" borderId="44" xfId="16" applyNumberFormat="1" applyFont="1" applyBorder="1" applyProtection="1">
      <protection hidden="1"/>
    </xf>
    <xf numFmtId="0" fontId="6" fillId="0" borderId="71" xfId="0" applyFont="1" applyBorder="1" applyProtection="1">
      <protection hidden="1"/>
    </xf>
    <xf numFmtId="38" fontId="6" fillId="0" borderId="72" xfId="16" applyNumberFormat="1" applyFont="1" applyBorder="1" applyProtection="1">
      <protection hidden="1"/>
    </xf>
    <xf numFmtId="38" fontId="31" fillId="0" borderId="0" xfId="16" applyNumberFormat="1" applyFont="1" applyFill="1" applyBorder="1" applyProtection="1">
      <protection hidden="1"/>
    </xf>
    <xf numFmtId="9" fontId="6" fillId="0" borderId="0" xfId="17" applyFont="1" applyBorder="1" applyProtection="1">
      <protection hidden="1"/>
    </xf>
    <xf numFmtId="0" fontId="7" fillId="0" borderId="71" xfId="0" applyFont="1" applyBorder="1" applyProtection="1">
      <protection hidden="1"/>
    </xf>
    <xf numFmtId="38" fontId="7" fillId="0" borderId="72" xfId="16" applyNumberFormat="1" applyFont="1" applyBorder="1" applyProtection="1">
      <protection hidden="1"/>
    </xf>
    <xf numFmtId="0" fontId="6" fillId="0" borderId="72" xfId="0" applyFont="1" applyBorder="1" applyProtection="1">
      <protection hidden="1"/>
    </xf>
    <xf numFmtId="9" fontId="6" fillId="0" borderId="0" xfId="0" applyNumberFormat="1" applyFont="1" applyProtection="1">
      <protection hidden="1"/>
    </xf>
    <xf numFmtId="38" fontId="7" fillId="0" borderId="72" xfId="0" applyNumberFormat="1" applyFont="1" applyBorder="1" applyProtection="1">
      <protection hidden="1"/>
    </xf>
    <xf numFmtId="38" fontId="7" fillId="0" borderId="0" xfId="0" applyNumberFormat="1" applyFont="1" applyProtection="1">
      <protection hidden="1"/>
    </xf>
    <xf numFmtId="0" fontId="17" fillId="0" borderId="71" xfId="0" applyFont="1" applyBorder="1" applyProtection="1">
      <protection hidden="1"/>
    </xf>
    <xf numFmtId="0" fontId="17" fillId="0" borderId="19" xfId="0" applyFont="1" applyBorder="1" applyProtection="1">
      <protection hidden="1"/>
    </xf>
    <xf numFmtId="38" fontId="17" fillId="0" borderId="73" xfId="0" applyNumberFormat="1" applyFont="1" applyBorder="1" applyProtection="1">
      <protection hidden="1"/>
    </xf>
    <xf numFmtId="38" fontId="17" fillId="0" borderId="0" xfId="0" applyNumberFormat="1" applyFont="1" applyProtection="1">
      <protection hidden="1"/>
    </xf>
    <xf numFmtId="0" fontId="6" fillId="0" borderId="31" xfId="0" applyFont="1" applyBorder="1" applyProtection="1">
      <protection hidden="1"/>
    </xf>
    <xf numFmtId="0" fontId="6" fillId="0" borderId="21" xfId="0" applyFont="1" applyBorder="1" applyProtection="1">
      <protection hidden="1"/>
    </xf>
    <xf numFmtId="0" fontId="6" fillId="0" borderId="44" xfId="0" applyFont="1" applyBorder="1" applyProtection="1">
      <protection hidden="1"/>
    </xf>
    <xf numFmtId="0" fontId="28" fillId="0" borderId="0" xfId="0" applyFont="1" applyProtection="1">
      <protection hidden="1"/>
    </xf>
    <xf numFmtId="0" fontId="6" fillId="0" borderId="74" xfId="0" applyFont="1" applyBorder="1" applyProtection="1">
      <protection hidden="1"/>
    </xf>
    <xf numFmtId="0" fontId="6" fillId="0" borderId="73" xfId="0" applyFont="1" applyBorder="1" applyProtection="1">
      <protection hidden="1"/>
    </xf>
    <xf numFmtId="0" fontId="6" fillId="0" borderId="69" xfId="0" applyFont="1" applyBorder="1" applyAlignment="1" applyProtection="1">
      <alignment vertical="top"/>
      <protection hidden="1"/>
    </xf>
    <xf numFmtId="0" fontId="6" fillId="0" borderId="36" xfId="0" applyFont="1" applyBorder="1" applyAlignment="1" applyProtection="1">
      <alignment vertical="top"/>
      <protection hidden="1"/>
    </xf>
    <xf numFmtId="38" fontId="6" fillId="0" borderId="36" xfId="16" applyNumberFormat="1" applyFont="1" applyBorder="1" applyAlignment="1" applyProtection="1">
      <alignment vertical="top"/>
      <protection hidden="1"/>
    </xf>
    <xf numFmtId="0" fontId="6" fillId="0" borderId="70" xfId="0" applyFont="1" applyBorder="1" applyAlignment="1" applyProtection="1">
      <alignment vertical="top"/>
      <protection hidden="1"/>
    </xf>
    <xf numFmtId="0" fontId="6" fillId="0" borderId="0" xfId="0" applyFont="1" applyAlignment="1" applyProtection="1">
      <alignment wrapText="1"/>
      <protection hidden="1"/>
    </xf>
    <xf numFmtId="0" fontId="6" fillId="0" borderId="12" xfId="0" applyFont="1" applyBorder="1" applyAlignment="1" applyProtection="1">
      <alignment horizontal="center" wrapText="1"/>
      <protection hidden="1"/>
    </xf>
    <xf numFmtId="9" fontId="6" fillId="0" borderId="13" xfId="0" applyNumberFormat="1" applyFont="1" applyBorder="1" applyAlignment="1" applyProtection="1">
      <alignment horizontal="center"/>
      <protection hidden="1"/>
    </xf>
    <xf numFmtId="0" fontId="17" fillId="0" borderId="35" xfId="0" applyFont="1" applyBorder="1" applyProtection="1">
      <protection hidden="1"/>
    </xf>
    <xf numFmtId="3" fontId="17" fillId="0" borderId="0" xfId="0" applyNumberFormat="1" applyFont="1" applyProtection="1">
      <protection hidden="1"/>
    </xf>
    <xf numFmtId="0" fontId="17" fillId="0" borderId="44" xfId="0" applyFont="1" applyBorder="1" applyProtection="1">
      <protection hidden="1"/>
    </xf>
    <xf numFmtId="0" fontId="17" fillId="0" borderId="36" xfId="0" applyFont="1" applyBorder="1" applyProtection="1">
      <protection hidden="1"/>
    </xf>
    <xf numFmtId="38" fontId="17" fillId="0" borderId="36" xfId="16" applyNumberFormat="1" applyFont="1" applyBorder="1" applyProtection="1">
      <protection hidden="1"/>
    </xf>
    <xf numFmtId="0" fontId="6" fillId="0" borderId="70" xfId="0" applyFont="1" applyBorder="1" applyProtection="1">
      <protection hidden="1"/>
    </xf>
    <xf numFmtId="2" fontId="6" fillId="0" borderId="7" xfId="0" applyNumberFormat="1" applyFont="1" applyBorder="1" applyProtection="1">
      <protection hidden="1"/>
    </xf>
    <xf numFmtId="0" fontId="17" fillId="0" borderId="31" xfId="0" applyFont="1" applyBorder="1" applyProtection="1">
      <protection hidden="1"/>
    </xf>
    <xf numFmtId="0" fontId="17" fillId="0" borderId="21" xfId="0" applyFont="1" applyBorder="1" applyProtection="1">
      <protection hidden="1"/>
    </xf>
    <xf numFmtId="166" fontId="17" fillId="0" borderId="21" xfId="0" applyNumberFormat="1" applyFont="1" applyBorder="1" applyProtection="1">
      <protection hidden="1"/>
    </xf>
    <xf numFmtId="0" fontId="6" fillId="0" borderId="66" xfId="0" applyFont="1" applyBorder="1" applyProtection="1">
      <protection hidden="1"/>
    </xf>
    <xf numFmtId="0" fontId="6" fillId="0" borderId="10" xfId="0" applyFont="1" applyBorder="1" applyAlignment="1" applyProtection="1">
      <alignment horizontal="center" vertical="top" wrapText="1"/>
      <protection hidden="1"/>
    </xf>
    <xf numFmtId="0" fontId="31" fillId="0" borderId="5" xfId="0" applyFont="1" applyBorder="1" applyProtection="1">
      <protection hidden="1"/>
    </xf>
    <xf numFmtId="0" fontId="6" fillId="0" borderId="75" xfId="0" applyFont="1" applyBorder="1" applyProtection="1">
      <protection hidden="1"/>
    </xf>
    <xf numFmtId="38" fontId="6" fillId="0" borderId="75" xfId="16" applyNumberFormat="1" applyFont="1" applyBorder="1" applyProtection="1">
      <protection hidden="1"/>
    </xf>
    <xf numFmtId="0" fontId="17" fillId="0" borderId="76" xfId="0" applyFont="1" applyBorder="1" applyAlignment="1" applyProtection="1">
      <alignment horizontal="left"/>
      <protection hidden="1"/>
    </xf>
    <xf numFmtId="0" fontId="17" fillId="0" borderId="77" xfId="0" applyFont="1" applyBorder="1" applyProtection="1">
      <protection hidden="1"/>
    </xf>
    <xf numFmtId="0" fontId="17" fillId="0" borderId="68" xfId="0" applyFont="1" applyBorder="1" applyProtection="1">
      <protection hidden="1"/>
    </xf>
    <xf numFmtId="179" fontId="17" fillId="0" borderId="78" xfId="0" applyNumberFormat="1" applyFont="1" applyBorder="1" applyProtection="1">
      <protection hidden="1"/>
    </xf>
    <xf numFmtId="0" fontId="17" fillId="0" borderId="6" xfId="0" applyFont="1" applyBorder="1" applyAlignment="1" applyProtection="1">
      <alignment horizontal="left"/>
      <protection hidden="1"/>
    </xf>
    <xf numFmtId="0" fontId="17" fillId="0" borderId="7" xfId="0" applyFont="1" applyBorder="1" applyProtection="1">
      <protection hidden="1"/>
    </xf>
    <xf numFmtId="38" fontId="17" fillId="0" borderId="8" xfId="0" applyNumberFormat="1" applyFont="1" applyBorder="1" applyProtection="1">
      <protection hidden="1"/>
    </xf>
    <xf numFmtId="0" fontId="17" fillId="0" borderId="12" xfId="0" applyFont="1" applyBorder="1" applyProtection="1">
      <protection hidden="1"/>
    </xf>
    <xf numFmtId="0" fontId="17" fillId="0" borderId="13" xfId="0" applyFont="1" applyBorder="1" applyProtection="1">
      <protection hidden="1"/>
    </xf>
    <xf numFmtId="0" fontId="14" fillId="0" borderId="6" xfId="0" applyFont="1" applyBorder="1" applyProtection="1">
      <protection hidden="1"/>
    </xf>
    <xf numFmtId="0" fontId="14" fillId="0" borderId="8" xfId="0" applyFont="1" applyBorder="1" applyProtection="1">
      <protection hidden="1"/>
    </xf>
    <xf numFmtId="0" fontId="64" fillId="0" borderId="0" xfId="0" applyFont="1" applyProtection="1">
      <protection hidden="1"/>
    </xf>
    <xf numFmtId="0" fontId="7" fillId="13" borderId="12" xfId="17" applyNumberFormat="1" applyFont="1" applyFill="1" applyBorder="1" applyAlignment="1" applyProtection="1">
      <alignment horizontal="center"/>
      <protection hidden="1"/>
    </xf>
    <xf numFmtId="170" fontId="6" fillId="0" borderId="19" xfId="0" applyNumberFormat="1" applyFont="1" applyBorder="1" applyProtection="1">
      <protection hidden="1"/>
    </xf>
    <xf numFmtId="38" fontId="6" fillId="0" borderId="12" xfId="16" applyNumberFormat="1" applyFont="1" applyFill="1" applyBorder="1" applyProtection="1">
      <protection hidden="1"/>
    </xf>
    <xf numFmtId="2" fontId="6" fillId="13" borderId="10" xfId="0" applyNumberFormat="1" applyFont="1" applyFill="1" applyBorder="1" applyAlignment="1" applyProtection="1">
      <alignment horizontal="center"/>
      <protection hidden="1"/>
    </xf>
    <xf numFmtId="2" fontId="6" fillId="13" borderId="13" xfId="0" applyNumberFormat="1" applyFont="1" applyFill="1" applyBorder="1" applyAlignment="1" applyProtection="1">
      <alignment horizontal="center"/>
      <protection hidden="1"/>
    </xf>
    <xf numFmtId="170" fontId="7" fillId="13" borderId="14" xfId="0" applyNumberFormat="1" applyFont="1" applyFill="1" applyBorder="1" applyAlignment="1" applyProtection="1">
      <alignment horizontal="right"/>
      <protection hidden="1"/>
    </xf>
    <xf numFmtId="38" fontId="7" fillId="13" borderId="9" xfId="16" applyNumberFormat="1" applyFont="1" applyFill="1" applyBorder="1" applyAlignment="1" applyProtection="1">
      <alignment horizontal="right"/>
      <protection hidden="1"/>
    </xf>
    <xf numFmtId="2" fontId="7" fillId="0" borderId="4" xfId="0" applyNumberFormat="1" applyFont="1" applyBorder="1" applyAlignment="1" applyProtection="1">
      <alignment horizontal="center"/>
      <protection hidden="1"/>
    </xf>
    <xf numFmtId="0" fontId="7" fillId="0" borderId="12" xfId="0" applyFont="1" applyBorder="1" applyProtection="1">
      <protection hidden="1"/>
    </xf>
    <xf numFmtId="170" fontId="43" fillId="13" borderId="0" xfId="0" applyNumberFormat="1" applyFont="1" applyFill="1" applyAlignment="1" applyProtection="1">
      <alignment horizontal="right"/>
      <protection hidden="1"/>
    </xf>
    <xf numFmtId="2" fontId="6" fillId="13" borderId="9" xfId="0" applyNumberFormat="1" applyFont="1" applyFill="1" applyBorder="1" applyAlignment="1" applyProtection="1">
      <alignment horizontal="center"/>
      <protection hidden="1"/>
    </xf>
    <xf numFmtId="38" fontId="6" fillId="13" borderId="13" xfId="16" applyNumberFormat="1" applyFont="1" applyFill="1" applyBorder="1" applyAlignment="1" applyProtection="1">
      <alignment horizontal="right"/>
      <protection hidden="1"/>
    </xf>
    <xf numFmtId="170" fontId="7" fillId="0" borderId="6" xfId="0" applyNumberFormat="1" applyFont="1" applyBorder="1" applyAlignment="1" applyProtection="1">
      <alignment horizontal="left"/>
      <protection hidden="1"/>
    </xf>
    <xf numFmtId="170" fontId="6" fillId="13" borderId="8" xfId="0" applyNumberFormat="1" applyFont="1" applyFill="1" applyBorder="1" applyAlignment="1" applyProtection="1">
      <alignment horizontal="right"/>
      <protection hidden="1"/>
    </xf>
    <xf numFmtId="38" fontId="7" fillId="13" borderId="10" xfId="16" applyNumberFormat="1" applyFont="1" applyFill="1" applyBorder="1" applyAlignment="1" applyProtection="1">
      <alignment horizontal="right"/>
      <protection hidden="1"/>
    </xf>
    <xf numFmtId="2" fontId="6" fillId="13" borderId="11" xfId="0" applyNumberFormat="1" applyFont="1" applyFill="1" applyBorder="1" applyAlignment="1" applyProtection="1">
      <alignment horizontal="center"/>
      <protection hidden="1"/>
    </xf>
    <xf numFmtId="38" fontId="7" fillId="0" borderId="2" xfId="16" applyNumberFormat="1" applyFont="1" applyBorder="1" applyProtection="1">
      <protection hidden="1"/>
    </xf>
    <xf numFmtId="2" fontId="6" fillId="13" borderId="4" xfId="0" applyNumberFormat="1" applyFont="1" applyFill="1" applyBorder="1" applyAlignment="1" applyProtection="1">
      <alignment horizontal="center"/>
      <protection hidden="1"/>
    </xf>
    <xf numFmtId="2" fontId="6" fillId="13" borderId="5" xfId="0" applyNumberFormat="1" applyFont="1" applyFill="1" applyBorder="1" applyAlignment="1" applyProtection="1">
      <alignment horizontal="center"/>
      <protection hidden="1"/>
    </xf>
    <xf numFmtId="38" fontId="6" fillId="0" borderId="9" xfId="0" applyNumberFormat="1" applyFont="1" applyBorder="1" applyProtection="1">
      <protection hidden="1"/>
    </xf>
    <xf numFmtId="38" fontId="6" fillId="0" borderId="11" xfId="0" applyNumberFormat="1" applyFont="1" applyBorder="1" applyProtection="1">
      <protection hidden="1"/>
    </xf>
    <xf numFmtId="38" fontId="6" fillId="0" borderId="10" xfId="0" applyNumberFormat="1" applyFont="1" applyBorder="1" applyProtection="1">
      <protection hidden="1"/>
    </xf>
    <xf numFmtId="38" fontId="7" fillId="0" borderId="12" xfId="16" applyNumberFormat="1" applyFont="1" applyBorder="1" applyProtection="1">
      <protection hidden="1"/>
    </xf>
    <xf numFmtId="38" fontId="7" fillId="0" borderId="19" xfId="16" applyNumberFormat="1" applyFont="1" applyBorder="1" applyProtection="1">
      <protection hidden="1"/>
    </xf>
    <xf numFmtId="38" fontId="7" fillId="0" borderId="14" xfId="16" applyNumberFormat="1" applyFont="1" applyBorder="1" applyProtection="1">
      <protection hidden="1"/>
    </xf>
    <xf numFmtId="0" fontId="28" fillId="0" borderId="6" xfId="0" applyFont="1" applyBorder="1" applyProtection="1">
      <protection hidden="1"/>
    </xf>
    <xf numFmtId="0" fontId="28" fillId="0" borderId="7" xfId="0" applyFont="1" applyBorder="1" applyProtection="1">
      <protection hidden="1"/>
    </xf>
    <xf numFmtId="38" fontId="28" fillId="0" borderId="13" xfId="0" applyNumberFormat="1" applyFont="1" applyBorder="1" applyProtection="1">
      <protection hidden="1"/>
    </xf>
    <xf numFmtId="0" fontId="6" fillId="0" borderId="79" xfId="0" applyFont="1" applyBorder="1" applyProtection="1">
      <protection hidden="1"/>
    </xf>
    <xf numFmtId="0" fontId="6" fillId="0" borderId="38" xfId="0" applyFont="1" applyBorder="1" applyProtection="1">
      <protection hidden="1"/>
    </xf>
    <xf numFmtId="0" fontId="6" fillId="0" borderId="80" xfId="0" applyFont="1" applyBorder="1" applyAlignment="1" applyProtection="1">
      <alignment horizontal="center"/>
      <protection hidden="1"/>
    </xf>
    <xf numFmtId="0" fontId="6" fillId="0" borderId="81" xfId="0" applyFont="1" applyBorder="1" applyAlignment="1" applyProtection="1">
      <alignment horizontal="center"/>
      <protection hidden="1"/>
    </xf>
    <xf numFmtId="0" fontId="6" fillId="0" borderId="76" xfId="0" applyFont="1" applyBorder="1" applyProtection="1">
      <protection hidden="1"/>
    </xf>
    <xf numFmtId="0" fontId="6" fillId="0" borderId="77" xfId="0" applyFont="1" applyBorder="1" applyProtection="1">
      <protection hidden="1"/>
    </xf>
    <xf numFmtId="0" fontId="6" fillId="0" borderId="82" xfId="0" applyFont="1" applyBorder="1" applyProtection="1">
      <protection hidden="1"/>
    </xf>
    <xf numFmtId="0" fontId="6" fillId="0" borderId="83" xfId="0" applyFont="1" applyBorder="1" applyProtection="1">
      <protection hidden="1"/>
    </xf>
    <xf numFmtId="0" fontId="6" fillId="0" borderId="84" xfId="0" applyFont="1" applyBorder="1" applyProtection="1">
      <protection hidden="1"/>
    </xf>
    <xf numFmtId="0" fontId="6" fillId="0" borderId="85" xfId="0" applyFont="1" applyBorder="1" applyProtection="1">
      <protection hidden="1"/>
    </xf>
    <xf numFmtId="0" fontId="6" fillId="0" borderId="86" xfId="0" applyFont="1" applyBorder="1" applyProtection="1">
      <protection hidden="1"/>
    </xf>
    <xf numFmtId="0" fontId="7" fillId="0" borderId="87" xfId="0" applyFont="1" applyBorder="1" applyProtection="1">
      <protection hidden="1"/>
    </xf>
    <xf numFmtId="0" fontId="7" fillId="0" borderId="13" xfId="0" applyFont="1" applyBorder="1" applyProtection="1">
      <protection hidden="1"/>
    </xf>
    <xf numFmtId="0" fontId="7" fillId="0" borderId="46" xfId="0" applyFont="1" applyBorder="1" applyProtection="1">
      <protection hidden="1"/>
    </xf>
    <xf numFmtId="0" fontId="6" fillId="0" borderId="88" xfId="0" applyFont="1" applyBorder="1" applyProtection="1">
      <protection hidden="1"/>
    </xf>
    <xf numFmtId="38" fontId="28" fillId="0" borderId="42" xfId="16" applyNumberFormat="1" applyFont="1" applyBorder="1" applyProtection="1">
      <protection hidden="1"/>
    </xf>
    <xf numFmtId="38" fontId="6" fillId="0" borderId="19" xfId="0" applyNumberFormat="1" applyFont="1" applyBorder="1" applyAlignment="1" applyProtection="1">
      <alignment horizontal="center"/>
      <protection hidden="1"/>
    </xf>
    <xf numFmtId="38" fontId="6" fillId="0" borderId="7" xfId="0" applyNumberFormat="1" applyFont="1" applyBorder="1" applyAlignment="1" applyProtection="1">
      <alignment horizontal="center"/>
      <protection hidden="1"/>
    </xf>
    <xf numFmtId="0" fontId="16" fillId="0" borderId="0" xfId="0" applyFont="1" applyProtection="1">
      <protection hidden="1"/>
    </xf>
    <xf numFmtId="0" fontId="20" fillId="0" borderId="0" xfId="20" applyFont="1" applyAlignment="1" applyProtection="1">
      <alignment horizontal="center" vertical="center"/>
      <protection hidden="1"/>
    </xf>
    <xf numFmtId="0" fontId="20" fillId="0" borderId="0" xfId="20" applyFont="1" applyProtection="1">
      <protection hidden="1"/>
    </xf>
    <xf numFmtId="0" fontId="14" fillId="0" borderId="0" xfId="20" applyFont="1" applyProtection="1">
      <protection hidden="1"/>
    </xf>
    <xf numFmtId="17" fontId="16" fillId="0" borderId="0" xfId="20" applyNumberFormat="1" applyFont="1" applyAlignment="1" applyProtection="1">
      <alignment horizontal="center"/>
      <protection hidden="1"/>
    </xf>
    <xf numFmtId="0" fontId="16" fillId="0" borderId="0" xfId="20" applyFont="1" applyAlignment="1" applyProtection="1">
      <alignment horizontal="center"/>
      <protection hidden="1"/>
    </xf>
    <xf numFmtId="0" fontId="17" fillId="0" borderId="0" xfId="20" applyFont="1" applyProtection="1">
      <protection hidden="1"/>
    </xf>
    <xf numFmtId="0" fontId="17" fillId="0" borderId="0" xfId="20" applyFont="1" applyAlignment="1" applyProtection="1">
      <alignment horizontal="center" vertical="center"/>
      <protection hidden="1"/>
    </xf>
    <xf numFmtId="0" fontId="17" fillId="0" borderId="0" xfId="20" applyFont="1" applyAlignment="1" applyProtection="1">
      <alignment horizontal="left" vertical="center"/>
      <protection hidden="1"/>
    </xf>
    <xf numFmtId="0" fontId="14" fillId="0" borderId="3" xfId="20" applyFont="1" applyBorder="1" applyProtection="1">
      <protection hidden="1"/>
    </xf>
    <xf numFmtId="9" fontId="14" fillId="0" borderId="3" xfId="17" quotePrefix="1" applyFont="1" applyFill="1" applyBorder="1" applyAlignment="1" applyProtection="1">
      <alignment horizontal="center"/>
      <protection hidden="1"/>
    </xf>
    <xf numFmtId="0" fontId="14" fillId="0" borderId="4" xfId="20" applyFont="1" applyBorder="1" applyProtection="1">
      <protection hidden="1"/>
    </xf>
    <xf numFmtId="9" fontId="14" fillId="0" borderId="0" xfId="17" quotePrefix="1" applyFont="1" applyFill="1" applyBorder="1" applyAlignment="1" applyProtection="1">
      <alignment horizontal="center"/>
      <protection hidden="1"/>
    </xf>
    <xf numFmtId="0" fontId="14" fillId="0" borderId="5" xfId="20" applyFont="1" applyBorder="1" applyProtection="1">
      <protection hidden="1"/>
    </xf>
    <xf numFmtId="9" fontId="17" fillId="0" borderId="3" xfId="17" quotePrefix="1" applyFont="1" applyFill="1" applyBorder="1" applyAlignment="1" applyProtection="1">
      <alignment horizontal="right"/>
      <protection hidden="1"/>
    </xf>
    <xf numFmtId="0" fontId="14" fillId="0" borderId="7" xfId="20" applyFont="1" applyBorder="1" applyProtection="1">
      <protection hidden="1"/>
    </xf>
    <xf numFmtId="9" fontId="14" fillId="0" borderId="7" xfId="17" quotePrefix="1" applyFont="1" applyFill="1" applyBorder="1" applyAlignment="1" applyProtection="1">
      <alignment horizontal="center"/>
      <protection hidden="1"/>
    </xf>
    <xf numFmtId="0" fontId="14" fillId="0" borderId="8" xfId="20" applyFont="1" applyBorder="1" applyProtection="1">
      <protection hidden="1"/>
    </xf>
    <xf numFmtId="9" fontId="14" fillId="0" borderId="0" xfId="17" quotePrefix="1" applyFont="1" applyFill="1" applyAlignment="1" applyProtection="1">
      <alignment horizontal="center"/>
      <protection hidden="1"/>
    </xf>
    <xf numFmtId="9" fontId="17" fillId="0" borderId="0" xfId="17" applyFont="1" applyFill="1" applyAlignment="1" applyProtection="1">
      <alignment horizontal="center" vertical="center"/>
      <protection hidden="1"/>
    </xf>
    <xf numFmtId="17" fontId="17" fillId="0" borderId="7" xfId="20" applyNumberFormat="1" applyFont="1" applyBorder="1" applyAlignment="1" applyProtection="1">
      <alignment horizontal="left"/>
      <protection hidden="1"/>
    </xf>
    <xf numFmtId="0" fontId="17" fillId="0" borderId="13" xfId="20" applyFont="1" applyBorder="1" applyAlignment="1" applyProtection="1">
      <alignment horizontal="center" vertical="center"/>
      <protection hidden="1"/>
    </xf>
    <xf numFmtId="0" fontId="17" fillId="0" borderId="13" xfId="20" applyFont="1" applyBorder="1" applyAlignment="1" applyProtection="1">
      <alignment horizontal="right"/>
      <protection hidden="1"/>
    </xf>
    <xf numFmtId="176" fontId="14" fillId="10" borderId="13" xfId="20" applyNumberFormat="1" applyFont="1" applyFill="1" applyBorder="1" applyAlignment="1" applyProtection="1">
      <alignment horizontal="center"/>
      <protection hidden="1"/>
    </xf>
    <xf numFmtId="176" fontId="14" fillId="0" borderId="13" xfId="20" applyNumberFormat="1" applyFont="1" applyBorder="1" applyAlignment="1" applyProtection="1">
      <alignment horizontal="center"/>
      <protection hidden="1"/>
    </xf>
    <xf numFmtId="175" fontId="14" fillId="0" borderId="89" xfId="20" applyNumberFormat="1" applyFont="1" applyBorder="1" applyAlignment="1" applyProtection="1">
      <alignment horizontal="center"/>
      <protection hidden="1"/>
    </xf>
    <xf numFmtId="0" fontId="17" fillId="0" borderId="13" xfId="20" applyFont="1" applyBorder="1" applyProtection="1">
      <protection hidden="1"/>
    </xf>
    <xf numFmtId="38" fontId="17" fillId="0" borderId="13" xfId="16" applyNumberFormat="1" applyFont="1" applyFill="1" applyBorder="1" applyProtection="1">
      <protection hidden="1"/>
    </xf>
    <xf numFmtId="3" fontId="17" fillId="0" borderId="83" xfId="20" applyNumberFormat="1" applyFont="1" applyBorder="1" applyProtection="1">
      <protection hidden="1"/>
    </xf>
    <xf numFmtId="0" fontId="38" fillId="0" borderId="0" xfId="20" applyFont="1" applyProtection="1">
      <protection hidden="1"/>
    </xf>
    <xf numFmtId="0" fontId="14" fillId="0" borderId="13" xfId="20" applyFont="1" applyBorder="1" applyProtection="1">
      <protection hidden="1"/>
    </xf>
    <xf numFmtId="0" fontId="14" fillId="0" borderId="13" xfId="20" applyFont="1" applyBorder="1" applyAlignment="1" applyProtection="1">
      <alignment horizontal="center" vertical="center"/>
      <protection hidden="1"/>
    </xf>
    <xf numFmtId="38" fontId="14" fillId="0" borderId="13" xfId="16" applyNumberFormat="1" applyFont="1" applyFill="1" applyBorder="1" applyProtection="1">
      <protection hidden="1"/>
    </xf>
    <xf numFmtId="3" fontId="14" fillId="0" borderId="13" xfId="20" applyNumberFormat="1" applyFont="1" applyBorder="1" applyProtection="1">
      <protection hidden="1"/>
    </xf>
    <xf numFmtId="3" fontId="14" fillId="0" borderId="90" xfId="20" applyNumberFormat="1" applyFont="1" applyBorder="1" applyProtection="1">
      <protection hidden="1"/>
    </xf>
    <xf numFmtId="0" fontId="14" fillId="0" borderId="0" xfId="20" quotePrefix="1" applyFont="1" applyProtection="1">
      <protection hidden="1"/>
    </xf>
    <xf numFmtId="0" fontId="14" fillId="0" borderId="0" xfId="20" quotePrefix="1" applyFont="1" applyAlignment="1" applyProtection="1">
      <alignment horizontal="center" vertical="center"/>
      <protection hidden="1"/>
    </xf>
    <xf numFmtId="38" fontId="14" fillId="0" borderId="0" xfId="16" quotePrefix="1" applyNumberFormat="1" applyFont="1" applyFill="1" applyBorder="1" applyProtection="1">
      <protection hidden="1"/>
    </xf>
    <xf numFmtId="0" fontId="14" fillId="0" borderId="3" xfId="20" quotePrefix="1" applyFont="1" applyBorder="1" applyProtection="1">
      <protection hidden="1"/>
    </xf>
    <xf numFmtId="0" fontId="17" fillId="0" borderId="7" xfId="20" applyFont="1" applyBorder="1" applyProtection="1">
      <protection hidden="1"/>
    </xf>
    <xf numFmtId="0" fontId="17" fillId="0" borderId="7" xfId="20" applyFont="1" applyBorder="1" applyAlignment="1" applyProtection="1">
      <alignment horizontal="center" vertical="center"/>
      <protection hidden="1"/>
    </xf>
    <xf numFmtId="38" fontId="17" fillId="0" borderId="7" xfId="16" applyNumberFormat="1" applyFont="1" applyFill="1" applyBorder="1" applyProtection="1">
      <protection hidden="1"/>
    </xf>
    <xf numFmtId="3" fontId="17" fillId="0" borderId="7" xfId="20" applyNumberFormat="1" applyFont="1" applyBorder="1" applyProtection="1">
      <protection hidden="1"/>
    </xf>
    <xf numFmtId="0" fontId="14" fillId="0" borderId="10" xfId="20" applyFont="1" applyBorder="1" applyProtection="1">
      <protection hidden="1"/>
    </xf>
    <xf numFmtId="0" fontId="14" fillId="0" borderId="10" xfId="20" applyFont="1" applyBorder="1" applyAlignment="1" applyProtection="1">
      <alignment horizontal="center" vertical="center"/>
      <protection hidden="1"/>
    </xf>
    <xf numFmtId="38" fontId="14" fillId="0" borderId="10" xfId="16" applyNumberFormat="1" applyFont="1" applyFill="1" applyBorder="1" applyProtection="1">
      <protection hidden="1"/>
    </xf>
    <xf numFmtId="3" fontId="14" fillId="0" borderId="10" xfId="20" applyNumberFormat="1" applyFont="1" applyBorder="1" applyProtection="1">
      <protection hidden="1"/>
    </xf>
    <xf numFmtId="3" fontId="14" fillId="0" borderId="91" xfId="20" applyNumberFormat="1" applyFont="1" applyBorder="1" applyProtection="1">
      <protection hidden="1"/>
    </xf>
    <xf numFmtId="3" fontId="14" fillId="0" borderId="83" xfId="20" applyNumberFormat="1" applyFont="1" applyBorder="1" applyProtection="1">
      <protection hidden="1"/>
    </xf>
    <xf numFmtId="3" fontId="14" fillId="0" borderId="12" xfId="20" applyNumberFormat="1" applyFont="1" applyBorder="1" applyProtection="1">
      <protection hidden="1"/>
    </xf>
    <xf numFmtId="0" fontId="17" fillId="0" borderId="18" xfId="20" applyFont="1" applyBorder="1" applyProtection="1">
      <protection hidden="1"/>
    </xf>
    <xf numFmtId="0" fontId="17" fillId="0" borderId="18" xfId="20" applyFont="1" applyBorder="1" applyAlignment="1" applyProtection="1">
      <alignment horizontal="center" vertical="center"/>
      <protection hidden="1"/>
    </xf>
    <xf numFmtId="38" fontId="17" fillId="0" borderId="18" xfId="16" applyNumberFormat="1" applyFont="1" applyFill="1" applyBorder="1" applyProtection="1">
      <protection hidden="1"/>
    </xf>
    <xf numFmtId="3" fontId="17" fillId="0" borderId="18" xfId="20" applyNumberFormat="1" applyFont="1" applyBorder="1" applyProtection="1">
      <protection hidden="1"/>
    </xf>
    <xf numFmtId="3" fontId="17" fillId="0" borderId="92" xfId="20" applyNumberFormat="1" applyFont="1" applyBorder="1" applyProtection="1">
      <protection hidden="1"/>
    </xf>
    <xf numFmtId="0" fontId="14" fillId="0" borderId="0" xfId="20" applyFont="1" applyAlignment="1" applyProtection="1">
      <alignment horizontal="center" vertical="center"/>
      <protection hidden="1"/>
    </xf>
    <xf numFmtId="38" fontId="14" fillId="0" borderId="0" xfId="16" applyNumberFormat="1" applyFont="1" applyFill="1" applyBorder="1" applyProtection="1">
      <protection hidden="1"/>
    </xf>
    <xf numFmtId="3" fontId="14" fillId="0" borderId="0" xfId="20" applyNumberFormat="1" applyFont="1" applyProtection="1">
      <protection hidden="1"/>
    </xf>
    <xf numFmtId="3" fontId="14" fillId="0" borderId="7" xfId="20" applyNumberFormat="1" applyFont="1" applyBorder="1" applyProtection="1">
      <protection hidden="1"/>
    </xf>
    <xf numFmtId="0" fontId="22" fillId="0" borderId="0" xfId="20" applyFont="1" applyProtection="1">
      <protection hidden="1"/>
    </xf>
    <xf numFmtId="0" fontId="14" fillId="0" borderId="13" xfId="20" applyFont="1" applyBorder="1" applyAlignment="1" applyProtection="1">
      <alignment vertical="center" wrapText="1"/>
      <protection hidden="1"/>
    </xf>
    <xf numFmtId="0" fontId="14" fillId="0" borderId="17" xfId="20" applyFont="1" applyBorder="1" applyProtection="1">
      <protection hidden="1"/>
    </xf>
    <xf numFmtId="0" fontId="14" fillId="0" borderId="17" xfId="20" applyFont="1" applyBorder="1" applyAlignment="1" applyProtection="1">
      <alignment horizontal="center" vertical="center"/>
      <protection hidden="1"/>
    </xf>
    <xf numFmtId="38" fontId="14" fillId="0" borderId="17" xfId="16" applyNumberFormat="1" applyFont="1" applyFill="1" applyBorder="1" applyProtection="1">
      <protection hidden="1"/>
    </xf>
    <xf numFmtId="3" fontId="14" fillId="0" borderId="93" xfId="20" applyNumberFormat="1" applyFont="1" applyBorder="1" applyProtection="1">
      <protection hidden="1"/>
    </xf>
    <xf numFmtId="0" fontId="17" fillId="0" borderId="16" xfId="20" applyFont="1" applyBorder="1" applyProtection="1">
      <protection hidden="1"/>
    </xf>
    <xf numFmtId="0" fontId="17" fillId="0" borderId="16" xfId="20" applyFont="1" applyBorder="1" applyAlignment="1" applyProtection="1">
      <alignment horizontal="center" vertical="center"/>
      <protection hidden="1"/>
    </xf>
    <xf numFmtId="38" fontId="17" fillId="0" borderId="16" xfId="16" applyNumberFormat="1" applyFont="1" applyFill="1" applyBorder="1" applyProtection="1">
      <protection hidden="1"/>
    </xf>
    <xf numFmtId="0" fontId="14" fillId="0" borderId="94" xfId="20" applyFont="1" applyBorder="1" applyAlignment="1" applyProtection="1">
      <alignment wrapText="1"/>
      <protection hidden="1"/>
    </xf>
    <xf numFmtId="0" fontId="17" fillId="0" borderId="94" xfId="20" applyFont="1" applyBorder="1" applyAlignment="1" applyProtection="1">
      <alignment horizontal="center" vertical="center" wrapText="1"/>
      <protection hidden="1"/>
    </xf>
    <xf numFmtId="38" fontId="17" fillId="0" borderId="94" xfId="16" applyNumberFormat="1" applyFont="1" applyFill="1" applyBorder="1" applyAlignment="1" applyProtection="1">
      <alignment wrapText="1"/>
      <protection hidden="1"/>
    </xf>
    <xf numFmtId="3" fontId="14" fillId="0" borderId="94" xfId="20" applyNumberFormat="1" applyFont="1" applyBorder="1" applyProtection="1">
      <protection hidden="1"/>
    </xf>
    <xf numFmtId="3" fontId="14" fillId="0" borderId="95" xfId="20" applyNumberFormat="1" applyFont="1" applyBorder="1" applyProtection="1">
      <protection hidden="1"/>
    </xf>
    <xf numFmtId="0" fontId="14" fillId="0" borderId="0" xfId="20" applyFont="1" applyAlignment="1" applyProtection="1">
      <alignment wrapText="1"/>
      <protection hidden="1"/>
    </xf>
    <xf numFmtId="0" fontId="17" fillId="0" borderId="0" xfId="20" applyFont="1" applyAlignment="1" applyProtection="1">
      <alignment horizontal="center" vertical="center" wrapText="1"/>
      <protection hidden="1"/>
    </xf>
    <xf numFmtId="38" fontId="17" fillId="0" borderId="0" xfId="16" applyNumberFormat="1" applyFont="1" applyFill="1" applyBorder="1" applyAlignment="1" applyProtection="1">
      <alignment wrapText="1"/>
      <protection hidden="1"/>
    </xf>
    <xf numFmtId="173" fontId="17" fillId="0" borderId="13" xfId="20" applyNumberFormat="1" applyFont="1" applyBorder="1" applyProtection="1">
      <protection hidden="1"/>
    </xf>
    <xf numFmtId="173" fontId="17" fillId="0" borderId="83" xfId="20" applyNumberFormat="1" applyFont="1" applyBorder="1" applyProtection="1">
      <protection hidden="1"/>
    </xf>
    <xf numFmtId="0" fontId="17" fillId="0" borderId="9" xfId="20" applyFont="1" applyBorder="1" applyProtection="1">
      <protection hidden="1"/>
    </xf>
    <xf numFmtId="0" fontId="17" fillId="0" borderId="9" xfId="20" applyFont="1" applyBorder="1" applyAlignment="1" applyProtection="1">
      <alignment horizontal="center" vertical="center"/>
      <protection hidden="1"/>
    </xf>
    <xf numFmtId="38" fontId="17" fillId="0" borderId="9" xfId="16" applyNumberFormat="1" applyFont="1" applyFill="1" applyBorder="1" applyProtection="1">
      <protection hidden="1"/>
    </xf>
    <xf numFmtId="173" fontId="17" fillId="0" borderId="9" xfId="20" applyNumberFormat="1" applyFont="1" applyBorder="1" applyProtection="1">
      <protection hidden="1"/>
    </xf>
    <xf numFmtId="173" fontId="17" fillId="0" borderId="2" xfId="20" applyNumberFormat="1" applyFont="1" applyBorder="1" applyProtection="1">
      <protection hidden="1"/>
    </xf>
    <xf numFmtId="3" fontId="17" fillId="0" borderId="96" xfId="20" applyNumberFormat="1" applyFont="1" applyBorder="1" applyProtection="1">
      <protection hidden="1"/>
    </xf>
    <xf numFmtId="0" fontId="17" fillId="0" borderId="19" xfId="20" applyFont="1" applyBorder="1" applyProtection="1">
      <protection hidden="1"/>
    </xf>
    <xf numFmtId="0" fontId="17" fillId="0" borderId="19" xfId="20" applyFont="1" applyBorder="1" applyAlignment="1" applyProtection="1">
      <alignment horizontal="center" vertical="center"/>
      <protection hidden="1"/>
    </xf>
    <xf numFmtId="38" fontId="17" fillId="0" borderId="19" xfId="16" applyNumberFormat="1" applyFont="1" applyFill="1" applyBorder="1" applyProtection="1">
      <protection hidden="1"/>
    </xf>
    <xf numFmtId="173" fontId="17" fillId="0" borderId="19" xfId="20" applyNumberFormat="1" applyFont="1" applyBorder="1" applyProtection="1">
      <protection hidden="1"/>
    </xf>
    <xf numFmtId="3" fontId="17" fillId="0" borderId="0" xfId="20" applyNumberFormat="1" applyFont="1" applyProtection="1">
      <protection hidden="1"/>
    </xf>
    <xf numFmtId="0" fontId="17" fillId="0" borderId="10" xfId="20" applyFont="1" applyBorder="1" applyProtection="1">
      <protection hidden="1"/>
    </xf>
    <xf numFmtId="0" fontId="6" fillId="0" borderId="10" xfId="20" applyFont="1" applyBorder="1" applyAlignment="1" applyProtection="1">
      <alignment horizontal="center" vertical="center"/>
      <protection hidden="1"/>
    </xf>
    <xf numFmtId="0" fontId="6" fillId="0" borderId="0" xfId="20" applyFont="1" applyProtection="1">
      <protection hidden="1"/>
    </xf>
    <xf numFmtId="0" fontId="6" fillId="0" borderId="0" xfId="20" applyFont="1" applyAlignment="1" applyProtection="1">
      <alignment horizontal="center" vertical="center"/>
      <protection hidden="1"/>
    </xf>
    <xf numFmtId="0" fontId="20" fillId="0" borderId="0" xfId="20" applyFont="1" applyAlignment="1" applyProtection="1">
      <alignment horizontal="center"/>
      <protection hidden="1"/>
    </xf>
    <xf numFmtId="0" fontId="17" fillId="0" borderId="0" xfId="20" applyFont="1" applyAlignment="1" applyProtection="1">
      <alignment horizontal="center"/>
      <protection hidden="1"/>
    </xf>
    <xf numFmtId="0" fontId="17" fillId="0" borderId="0" xfId="20" applyFont="1" applyAlignment="1" applyProtection="1">
      <alignment horizontal="left"/>
      <protection hidden="1"/>
    </xf>
    <xf numFmtId="9" fontId="14" fillId="0" borderId="7" xfId="20" applyNumberFormat="1" applyFont="1" applyBorder="1" applyAlignment="1" applyProtection="1">
      <alignment horizontal="center"/>
      <protection hidden="1"/>
    </xf>
    <xf numFmtId="9" fontId="14" fillId="0" borderId="9" xfId="20" applyNumberFormat="1" applyFont="1" applyBorder="1" applyAlignment="1" applyProtection="1">
      <alignment horizontal="center"/>
      <protection hidden="1"/>
    </xf>
    <xf numFmtId="9" fontId="14" fillId="0" borderId="11" xfId="20" applyNumberFormat="1" applyFont="1" applyBorder="1" applyAlignment="1" applyProtection="1">
      <alignment horizontal="center"/>
      <protection hidden="1"/>
    </xf>
    <xf numFmtId="9" fontId="14" fillId="0" borderId="10" xfId="20" applyNumberFormat="1" applyFont="1" applyBorder="1" applyAlignment="1" applyProtection="1">
      <alignment horizontal="center"/>
      <protection hidden="1"/>
    </xf>
    <xf numFmtId="9" fontId="17" fillId="0" borderId="0" xfId="17" applyFont="1" applyFill="1" applyAlignment="1" applyProtection="1">
      <alignment horizontal="center"/>
      <protection hidden="1"/>
    </xf>
    <xf numFmtId="0" fontId="17" fillId="0" borderId="13" xfId="20" applyFont="1" applyBorder="1" applyAlignment="1" applyProtection="1">
      <alignment horizontal="center"/>
      <protection hidden="1"/>
    </xf>
    <xf numFmtId="176" fontId="14" fillId="0" borderId="12" xfId="20" applyNumberFormat="1" applyFont="1" applyBorder="1" applyAlignment="1" applyProtection="1">
      <alignment horizontal="center"/>
      <protection hidden="1"/>
    </xf>
    <xf numFmtId="0" fontId="14" fillId="0" borderId="13" xfId="20" applyFont="1" applyBorder="1" applyAlignment="1" applyProtection="1">
      <alignment horizontal="center"/>
      <protection hidden="1"/>
    </xf>
    <xf numFmtId="0" fontId="14" fillId="0" borderId="0" xfId="20" quotePrefix="1" applyFont="1" applyAlignment="1" applyProtection="1">
      <alignment horizontal="center"/>
      <protection hidden="1"/>
    </xf>
    <xf numFmtId="0" fontId="17" fillId="0" borderId="7" xfId="20" applyFont="1" applyBorder="1" applyAlignment="1" applyProtection="1">
      <alignment horizontal="center"/>
      <protection hidden="1"/>
    </xf>
    <xf numFmtId="0" fontId="14" fillId="0" borderId="10" xfId="20" applyFont="1" applyBorder="1" applyAlignment="1" applyProtection="1">
      <alignment horizontal="center"/>
      <protection hidden="1"/>
    </xf>
    <xf numFmtId="3" fontId="14" fillId="0" borderId="6" xfId="20" applyNumberFormat="1" applyFont="1" applyBorder="1" applyProtection="1">
      <protection hidden="1"/>
    </xf>
    <xf numFmtId="38" fontId="14" fillId="0" borderId="12" xfId="16" applyNumberFormat="1" applyFont="1" applyFill="1" applyBorder="1" applyProtection="1">
      <protection hidden="1"/>
    </xf>
    <xf numFmtId="0" fontId="17" fillId="0" borderId="18" xfId="20" applyFont="1" applyBorder="1" applyAlignment="1" applyProtection="1">
      <alignment horizontal="center"/>
      <protection hidden="1"/>
    </xf>
    <xf numFmtId="3" fontId="17" fillId="0" borderId="97" xfId="20" applyNumberFormat="1" applyFont="1" applyBorder="1" applyProtection="1">
      <protection hidden="1"/>
    </xf>
    <xf numFmtId="3" fontId="17" fillId="0" borderId="93" xfId="20" applyNumberFormat="1" applyFont="1" applyBorder="1" applyProtection="1">
      <protection hidden="1"/>
    </xf>
    <xf numFmtId="0" fontId="14" fillId="0" borderId="0" xfId="20" applyFont="1" applyAlignment="1" applyProtection="1">
      <alignment horizontal="center"/>
      <protection hidden="1"/>
    </xf>
    <xf numFmtId="0" fontId="14" fillId="0" borderId="13" xfId="20" applyFont="1" applyBorder="1" applyAlignment="1" applyProtection="1">
      <alignment vertical="top" wrapText="1"/>
      <protection hidden="1"/>
    </xf>
    <xf numFmtId="0" fontId="14" fillId="0" borderId="17" xfId="20" applyFont="1" applyBorder="1" applyAlignment="1" applyProtection="1">
      <alignment horizontal="center"/>
      <protection hidden="1"/>
    </xf>
    <xf numFmtId="0" fontId="17" fillId="0" borderId="16" xfId="20" applyFont="1" applyBorder="1" applyAlignment="1" applyProtection="1">
      <alignment horizontal="center"/>
      <protection hidden="1"/>
    </xf>
    <xf numFmtId="0" fontId="14" fillId="0" borderId="11" xfId="20" applyFont="1" applyBorder="1" applyAlignment="1" applyProtection="1">
      <alignment wrapText="1"/>
      <protection hidden="1"/>
    </xf>
    <xf numFmtId="0" fontId="17" fillId="0" borderId="11" xfId="20" applyFont="1" applyBorder="1" applyAlignment="1" applyProtection="1">
      <alignment horizontal="center" wrapText="1"/>
      <protection hidden="1"/>
    </xf>
    <xf numFmtId="38" fontId="17" fillId="0" borderId="11" xfId="16" applyNumberFormat="1" applyFont="1" applyFill="1" applyBorder="1" applyAlignment="1" applyProtection="1">
      <alignment wrapText="1"/>
      <protection hidden="1"/>
    </xf>
    <xf numFmtId="3" fontId="14" fillId="0" borderId="11" xfId="20" applyNumberFormat="1" applyFont="1" applyBorder="1" applyProtection="1">
      <protection hidden="1"/>
    </xf>
    <xf numFmtId="0" fontId="14" fillId="0" borderId="19" xfId="20" applyFont="1" applyBorder="1" applyAlignment="1" applyProtection="1">
      <alignment wrapText="1"/>
      <protection hidden="1"/>
    </xf>
    <xf numFmtId="0" fontId="17" fillId="0" borderId="19" xfId="20" applyFont="1" applyBorder="1" applyAlignment="1" applyProtection="1">
      <alignment horizontal="center" wrapText="1"/>
      <protection hidden="1"/>
    </xf>
    <xf numFmtId="38" fontId="17" fillId="0" borderId="19" xfId="16" applyNumberFormat="1" applyFont="1" applyFill="1" applyBorder="1" applyAlignment="1" applyProtection="1">
      <alignment wrapText="1"/>
      <protection hidden="1"/>
    </xf>
    <xf numFmtId="3" fontId="14" fillId="0" borderId="19" xfId="20" applyNumberFormat="1" applyFont="1" applyBorder="1" applyProtection="1">
      <protection hidden="1"/>
    </xf>
    <xf numFmtId="0" fontId="17" fillId="0" borderId="10" xfId="20" applyFont="1" applyBorder="1" applyAlignment="1" applyProtection="1">
      <alignment horizontal="center"/>
      <protection hidden="1"/>
    </xf>
    <xf numFmtId="38" fontId="17" fillId="0" borderId="10" xfId="16" applyNumberFormat="1" applyFont="1" applyFill="1" applyBorder="1" applyProtection="1">
      <protection hidden="1"/>
    </xf>
    <xf numFmtId="173" fontId="17" fillId="0" borderId="10" xfId="20" applyNumberFormat="1" applyFont="1" applyBorder="1" applyProtection="1">
      <protection hidden="1"/>
    </xf>
    <xf numFmtId="173" fontId="17" fillId="0" borderId="6" xfId="20" applyNumberFormat="1" applyFont="1" applyBorder="1" applyProtection="1">
      <protection hidden="1"/>
    </xf>
    <xf numFmtId="0" fontId="17" fillId="0" borderId="9" xfId="20" applyFont="1" applyBorder="1" applyAlignment="1" applyProtection="1">
      <alignment horizontal="center"/>
      <protection hidden="1"/>
    </xf>
    <xf numFmtId="0" fontId="17" fillId="0" borderId="19" xfId="20" applyFont="1" applyBorder="1" applyAlignment="1" applyProtection="1">
      <alignment horizontal="center"/>
      <protection hidden="1"/>
    </xf>
    <xf numFmtId="0" fontId="6" fillId="0" borderId="10" xfId="20" applyFont="1" applyBorder="1" applyAlignment="1" applyProtection="1">
      <alignment horizontal="center"/>
      <protection hidden="1"/>
    </xf>
    <xf numFmtId="0" fontId="6" fillId="0" borderId="0" xfId="20" applyFont="1" applyAlignment="1" applyProtection="1">
      <alignment horizontal="center"/>
      <protection hidden="1"/>
    </xf>
    <xf numFmtId="9" fontId="17" fillId="0" borderId="0" xfId="17" quotePrefix="1" applyFont="1" applyFill="1" applyBorder="1" applyAlignment="1" applyProtection="1">
      <alignment horizontal="right"/>
      <protection hidden="1"/>
    </xf>
    <xf numFmtId="0" fontId="14" fillId="0" borderId="9" xfId="20" applyFont="1" applyBorder="1" applyAlignment="1" applyProtection="1">
      <alignment horizontal="center"/>
      <protection hidden="1"/>
    </xf>
    <xf numFmtId="38" fontId="14" fillId="0" borderId="9" xfId="16" applyNumberFormat="1" applyFont="1" applyFill="1" applyBorder="1" applyProtection="1">
      <protection hidden="1"/>
    </xf>
    <xf numFmtId="3" fontId="14" fillId="0" borderId="9" xfId="20" applyNumberFormat="1" applyFont="1" applyBorder="1" applyProtection="1">
      <protection hidden="1"/>
    </xf>
    <xf numFmtId="0" fontId="14" fillId="0" borderId="3" xfId="20" quotePrefix="1" applyFont="1" applyBorder="1" applyAlignment="1" applyProtection="1">
      <alignment horizontal="center"/>
      <protection hidden="1"/>
    </xf>
    <xf numFmtId="38" fontId="14" fillId="0" borderId="3" xfId="16" quotePrefix="1" applyNumberFormat="1" applyFont="1" applyFill="1" applyBorder="1" applyProtection="1">
      <protection hidden="1"/>
    </xf>
    <xf numFmtId="0" fontId="14" fillId="0" borderId="10" xfId="20" applyFont="1" applyBorder="1" applyAlignment="1" applyProtection="1">
      <alignment wrapText="1"/>
      <protection hidden="1"/>
    </xf>
    <xf numFmtId="0" fontId="17" fillId="0" borderId="10" xfId="20" applyFont="1" applyBorder="1" applyAlignment="1" applyProtection="1">
      <alignment horizontal="center" wrapText="1"/>
      <protection hidden="1"/>
    </xf>
    <xf numFmtId="38" fontId="17" fillId="0" borderId="10" xfId="16" applyNumberFormat="1" applyFont="1" applyFill="1" applyBorder="1" applyAlignment="1" applyProtection="1">
      <alignment wrapText="1"/>
      <protection hidden="1"/>
    </xf>
    <xf numFmtId="38" fontId="17" fillId="0" borderId="0" xfId="16" applyNumberFormat="1" applyFont="1" applyFill="1" applyBorder="1" applyProtection="1">
      <protection hidden="1"/>
    </xf>
    <xf numFmtId="173" fontId="17" fillId="0" borderId="0" xfId="20" applyNumberFormat="1" applyFont="1" applyProtection="1">
      <protection hidden="1"/>
    </xf>
    <xf numFmtId="0" fontId="17" fillId="0" borderId="53" xfId="20" applyFont="1" applyBorder="1" applyProtection="1">
      <protection hidden="1"/>
    </xf>
    <xf numFmtId="0" fontId="17" fillId="0" borderId="53" xfId="20" applyFont="1" applyBorder="1" applyAlignment="1" applyProtection="1">
      <alignment horizontal="center"/>
      <protection hidden="1"/>
    </xf>
    <xf numFmtId="38" fontId="17" fillId="0" borderId="53" xfId="16" applyNumberFormat="1" applyFont="1" applyFill="1" applyBorder="1" applyProtection="1">
      <protection hidden="1"/>
    </xf>
    <xf numFmtId="173" fontId="17" fillId="0" borderId="53" xfId="20" applyNumberFormat="1" applyFont="1" applyBorder="1" applyProtection="1">
      <protection hidden="1"/>
    </xf>
    <xf numFmtId="173" fontId="17" fillId="0" borderId="84" xfId="20" applyNumberFormat="1" applyFont="1" applyBorder="1" applyProtection="1">
      <protection hidden="1"/>
    </xf>
    <xf numFmtId="0" fontId="6" fillId="0" borderId="13" xfId="20" applyFont="1" applyBorder="1" applyAlignment="1" applyProtection="1">
      <alignment horizontal="center"/>
      <protection hidden="1"/>
    </xf>
    <xf numFmtId="170" fontId="6" fillId="0" borderId="12" xfId="0" applyNumberFormat="1" applyFont="1" applyBorder="1" applyProtection="1">
      <protection hidden="1"/>
    </xf>
    <xf numFmtId="0" fontId="14" fillId="0" borderId="13" xfId="20" applyFont="1" applyBorder="1" applyAlignment="1" applyProtection="1">
      <alignment horizontal="center" vertical="top" wrapText="1"/>
      <protection hidden="1"/>
    </xf>
    <xf numFmtId="0" fontId="14" fillId="0" borderId="13" xfId="20" applyFont="1" applyBorder="1" applyAlignment="1" applyProtection="1">
      <alignment horizontal="right" vertical="top" wrapText="1"/>
      <protection hidden="1"/>
    </xf>
    <xf numFmtId="38" fontId="28" fillId="0" borderId="15" xfId="16" applyNumberFormat="1" applyFont="1" applyBorder="1" applyAlignment="1" applyProtection="1">
      <alignment horizontal="right"/>
    </xf>
    <xf numFmtId="38" fontId="14" fillId="0" borderId="13" xfId="16" applyNumberFormat="1" applyFont="1" applyFill="1" applyBorder="1" applyAlignment="1" applyProtection="1">
      <alignment horizontal="right" vertical="center"/>
      <protection hidden="1"/>
    </xf>
    <xf numFmtId="38" fontId="14" fillId="0" borderId="13" xfId="16" applyNumberFormat="1" applyFont="1" applyFill="1" applyBorder="1" applyAlignment="1" applyProtection="1">
      <alignment horizontal="right" vertical="top" wrapText="1"/>
      <protection hidden="1"/>
    </xf>
    <xf numFmtId="0" fontId="62" fillId="10" borderId="0" xfId="22" applyFont="1" applyFill="1"/>
    <xf numFmtId="0" fontId="64" fillId="10" borderId="0" xfId="22" applyFont="1" applyFill="1" applyProtection="1">
      <protection hidden="1"/>
    </xf>
    <xf numFmtId="170" fontId="28" fillId="0" borderId="23" xfId="0" applyNumberFormat="1" applyFont="1" applyBorder="1" applyAlignment="1" applyProtection="1">
      <alignment horizontal="left"/>
      <protection hidden="1"/>
    </xf>
    <xf numFmtId="2" fontId="6" fillId="0" borderId="19" xfId="0" applyNumberFormat="1" applyFont="1" applyBorder="1" applyProtection="1">
      <protection hidden="1"/>
    </xf>
    <xf numFmtId="38" fontId="6" fillId="0" borderId="98" xfId="13" applyFont="1" applyBorder="1" applyProtection="1">
      <protection hidden="1"/>
    </xf>
    <xf numFmtId="2" fontId="6" fillId="0" borderId="98" xfId="0" applyNumberFormat="1" applyFont="1" applyBorder="1" applyProtection="1">
      <protection hidden="1"/>
    </xf>
    <xf numFmtId="38" fontId="6" fillId="0" borderId="19" xfId="13" applyFont="1" applyBorder="1" applyProtection="1">
      <protection hidden="1"/>
    </xf>
    <xf numFmtId="38" fontId="28" fillId="0" borderId="9" xfId="13" applyFont="1" applyBorder="1" applyProtection="1">
      <protection hidden="1"/>
    </xf>
    <xf numFmtId="2" fontId="28" fillId="0" borderId="9" xfId="0" applyNumberFormat="1" applyFont="1" applyBorder="1" applyProtection="1">
      <protection hidden="1"/>
    </xf>
    <xf numFmtId="170" fontId="28" fillId="0" borderId="24" xfId="0" applyNumberFormat="1" applyFont="1" applyBorder="1" applyAlignment="1" applyProtection="1">
      <alignment horizontal="left"/>
      <protection hidden="1"/>
    </xf>
    <xf numFmtId="38" fontId="28" fillId="0" borderId="24" xfId="13" applyFont="1" applyBorder="1" applyProtection="1">
      <protection hidden="1"/>
    </xf>
    <xf numFmtId="2" fontId="28" fillId="0" borderId="24" xfId="0" applyNumberFormat="1" applyFont="1" applyBorder="1" applyProtection="1">
      <protection hidden="1"/>
    </xf>
    <xf numFmtId="38" fontId="7" fillId="0" borderId="0" xfId="13" applyFont="1" applyBorder="1" applyProtection="1">
      <protection hidden="1"/>
    </xf>
    <xf numFmtId="170" fontId="7" fillId="0" borderId="22" xfId="0" applyNumberFormat="1" applyFont="1" applyBorder="1" applyAlignment="1" applyProtection="1">
      <alignment horizontal="left"/>
      <protection hidden="1"/>
    </xf>
    <xf numFmtId="170" fontId="7" fillId="0" borderId="33" xfId="0" applyNumberFormat="1" applyFont="1" applyBorder="1" applyAlignment="1" applyProtection="1">
      <alignment horizontal="left"/>
      <protection hidden="1"/>
    </xf>
    <xf numFmtId="2" fontId="62" fillId="0" borderId="0" xfId="0" applyNumberFormat="1" applyFont="1" applyProtection="1">
      <protection hidden="1"/>
    </xf>
    <xf numFmtId="38" fontId="66" fillId="0" borderId="0" xfId="16" applyNumberFormat="1" applyFont="1" applyFill="1" applyBorder="1" applyProtection="1">
      <protection hidden="1"/>
    </xf>
    <xf numFmtId="0" fontId="15" fillId="0" borderId="0" xfId="0" applyFont="1" applyAlignment="1" applyProtection="1">
      <alignment vertical="center" wrapText="1"/>
      <protection hidden="1"/>
    </xf>
    <xf numFmtId="38" fontId="6" fillId="11" borderId="13" xfId="13" applyFont="1" applyFill="1" applyBorder="1" applyProtection="1">
      <protection locked="0"/>
    </xf>
    <xf numFmtId="38" fontId="6" fillId="11" borderId="11" xfId="13" applyFont="1" applyFill="1" applyBorder="1" applyProtection="1">
      <protection locked="0"/>
    </xf>
    <xf numFmtId="2" fontId="10" fillId="11" borderId="0" xfId="22" applyNumberFormat="1" applyFill="1" applyAlignment="1" applyProtection="1">
      <alignment horizontal="center"/>
      <protection locked="0"/>
    </xf>
    <xf numFmtId="2" fontId="6" fillId="11" borderId="11" xfId="22" applyNumberFormat="1" applyFont="1" applyFill="1" applyBorder="1" applyAlignment="1" applyProtection="1">
      <alignment horizontal="center"/>
      <protection locked="0"/>
    </xf>
    <xf numFmtId="2" fontId="10" fillId="11" borderId="5" xfId="22" applyNumberFormat="1" applyFill="1" applyBorder="1" applyAlignment="1" applyProtection="1">
      <alignment horizontal="center"/>
      <protection locked="0"/>
    </xf>
    <xf numFmtId="2" fontId="10" fillId="11" borderId="11" xfId="22" applyNumberFormat="1" applyFill="1" applyBorder="1" applyAlignment="1" applyProtection="1">
      <alignment horizontal="center"/>
      <protection locked="0"/>
    </xf>
    <xf numFmtId="172" fontId="10" fillId="11" borderId="11" xfId="22" applyNumberFormat="1" applyFill="1" applyBorder="1" applyAlignment="1" applyProtection="1">
      <alignment horizontal="center"/>
      <protection locked="0"/>
    </xf>
    <xf numFmtId="2" fontId="10" fillId="11" borderId="10" xfId="22" applyNumberFormat="1" applyFill="1" applyBorder="1" applyAlignment="1" applyProtection="1">
      <alignment horizontal="center"/>
      <protection locked="0"/>
    </xf>
    <xf numFmtId="38" fontId="10" fillId="11" borderId="13" xfId="16" applyNumberFormat="1" applyFont="1" applyFill="1" applyBorder="1" applyAlignment="1" applyProtection="1">
      <alignment horizontal="right"/>
      <protection locked="0"/>
    </xf>
    <xf numFmtId="174" fontId="6" fillId="11" borderId="11" xfId="14" applyNumberFormat="1" applyFont="1" applyFill="1" applyBorder="1" applyAlignment="1" applyProtection="1">
      <alignment horizontal="right"/>
      <protection locked="0"/>
    </xf>
    <xf numFmtId="38" fontId="6" fillId="11" borderId="13" xfId="16" applyNumberFormat="1" applyFont="1" applyFill="1" applyBorder="1" applyProtection="1">
      <protection locked="0"/>
    </xf>
    <xf numFmtId="38" fontId="6" fillId="11" borderId="14" xfId="16" applyNumberFormat="1" applyFont="1" applyFill="1" applyBorder="1" applyProtection="1">
      <protection locked="0"/>
    </xf>
    <xf numFmtId="38" fontId="6" fillId="11" borderId="9" xfId="16" applyNumberFormat="1" applyFont="1" applyFill="1" applyBorder="1" applyProtection="1">
      <protection locked="0"/>
    </xf>
    <xf numFmtId="38" fontId="6" fillId="11" borderId="12" xfId="16" applyNumberFormat="1" applyFont="1" applyFill="1" applyBorder="1" applyProtection="1">
      <protection locked="0"/>
    </xf>
    <xf numFmtId="38" fontId="6" fillId="11" borderId="13" xfId="16" applyNumberFormat="1" applyFont="1" applyFill="1" applyBorder="1" applyAlignment="1" applyProtection="1">
      <alignment horizontal="center"/>
      <protection locked="0"/>
    </xf>
    <xf numFmtId="3" fontId="6" fillId="11" borderId="13" xfId="16" applyNumberFormat="1" applyFont="1" applyFill="1" applyBorder="1" applyAlignment="1" applyProtection="1">
      <alignment horizontal="center"/>
      <protection locked="0"/>
    </xf>
    <xf numFmtId="1" fontId="6" fillId="11" borderId="11" xfId="0" applyNumberFormat="1" applyFont="1" applyFill="1" applyBorder="1" applyProtection="1">
      <protection locked="0"/>
    </xf>
    <xf numFmtId="2" fontId="6" fillId="11" borderId="61" xfId="0" applyNumberFormat="1" applyFont="1" applyFill="1" applyBorder="1" applyProtection="1">
      <protection locked="0"/>
    </xf>
    <xf numFmtId="2" fontId="6" fillId="11" borderId="62" xfId="0" applyNumberFormat="1" applyFont="1" applyFill="1" applyBorder="1" applyProtection="1">
      <protection locked="0"/>
    </xf>
    <xf numFmtId="40" fontId="6" fillId="11" borderId="99" xfId="16" applyFont="1" applyFill="1" applyBorder="1" applyProtection="1">
      <protection locked="0"/>
    </xf>
    <xf numFmtId="38" fontId="6" fillId="11" borderId="72" xfId="16" applyNumberFormat="1" applyFont="1" applyFill="1" applyBorder="1" applyProtection="1">
      <protection locked="0"/>
    </xf>
    <xf numFmtId="9" fontId="6" fillId="11" borderId="1" xfId="17" applyFont="1" applyFill="1" applyBorder="1" applyAlignment="1" applyProtection="1">
      <alignment horizontal="center"/>
      <protection locked="0"/>
    </xf>
    <xf numFmtId="1" fontId="6" fillId="11" borderId="0" xfId="0" applyNumberFormat="1" applyFont="1" applyFill="1" applyProtection="1">
      <protection locked="0"/>
    </xf>
    <xf numFmtId="1" fontId="6" fillId="11" borderId="7" xfId="0" applyNumberFormat="1" applyFont="1" applyFill="1" applyBorder="1" applyProtection="1">
      <protection locked="0"/>
    </xf>
    <xf numFmtId="178" fontId="6" fillId="11" borderId="0" xfId="0" applyNumberFormat="1" applyFont="1" applyFill="1" applyProtection="1">
      <protection locked="0"/>
    </xf>
    <xf numFmtId="166" fontId="6" fillId="11" borderId="7" xfId="0" applyNumberFormat="1" applyFont="1" applyFill="1" applyBorder="1" applyProtection="1">
      <protection locked="0"/>
    </xf>
    <xf numFmtId="38" fontId="6" fillId="11" borderId="10" xfId="16" applyNumberFormat="1" applyFont="1" applyFill="1" applyBorder="1" applyProtection="1">
      <protection locked="0"/>
    </xf>
    <xf numFmtId="2" fontId="6" fillId="11" borderId="13" xfId="0" applyNumberFormat="1" applyFont="1" applyFill="1" applyBorder="1" applyProtection="1">
      <protection locked="0"/>
    </xf>
    <xf numFmtId="2" fontId="6" fillId="11" borderId="10" xfId="0" applyNumberFormat="1" applyFont="1" applyFill="1" applyBorder="1" applyProtection="1">
      <protection locked="0"/>
    </xf>
    <xf numFmtId="9" fontId="14" fillId="11" borderId="9" xfId="17" applyFont="1" applyFill="1" applyBorder="1" applyAlignment="1" applyProtection="1">
      <alignment horizontal="center" vertical="center"/>
      <protection locked="0"/>
    </xf>
    <xf numFmtId="3" fontId="14" fillId="11" borderId="13" xfId="20" applyNumberFormat="1" applyFont="1" applyFill="1" applyBorder="1" applyProtection="1">
      <protection locked="0"/>
    </xf>
    <xf numFmtId="3" fontId="14" fillId="11" borderId="10" xfId="20" applyNumberFormat="1" applyFont="1" applyFill="1" applyBorder="1" applyProtection="1">
      <protection locked="0"/>
    </xf>
    <xf numFmtId="3" fontId="14" fillId="11" borderId="12" xfId="20" applyNumberFormat="1" applyFont="1" applyFill="1" applyBorder="1" applyProtection="1">
      <protection locked="0"/>
    </xf>
    <xf numFmtId="0" fontId="6" fillId="0" borderId="3" xfId="0" applyFont="1" applyBorder="1" applyAlignment="1" applyProtection="1">
      <alignment horizontal="center"/>
      <protection hidden="1"/>
    </xf>
    <xf numFmtId="3" fontId="6" fillId="0" borderId="3" xfId="0" applyNumberFormat="1" applyFont="1" applyBorder="1" applyProtection="1">
      <protection hidden="1"/>
    </xf>
    <xf numFmtId="38" fontId="6" fillId="0" borderId="7" xfId="16" applyNumberFormat="1" applyFont="1" applyBorder="1" applyProtection="1">
      <protection hidden="1"/>
    </xf>
    <xf numFmtId="0" fontId="6" fillId="0" borderId="100" xfId="0" applyFont="1" applyBorder="1" applyProtection="1">
      <protection hidden="1"/>
    </xf>
    <xf numFmtId="166" fontId="7" fillId="0" borderId="100" xfId="0" applyNumberFormat="1" applyFont="1" applyBorder="1" applyProtection="1">
      <protection hidden="1"/>
    </xf>
    <xf numFmtId="166" fontId="7" fillId="0" borderId="8" xfId="0" applyNumberFormat="1" applyFont="1" applyBorder="1" applyProtection="1">
      <protection hidden="1"/>
    </xf>
    <xf numFmtId="166" fontId="19" fillId="0" borderId="0" xfId="0" applyNumberFormat="1" applyFont="1" applyProtection="1">
      <protection hidden="1"/>
    </xf>
    <xf numFmtId="0" fontId="15" fillId="0" borderId="0" xfId="0" applyFont="1" applyAlignment="1" applyProtection="1">
      <alignment horizontal="left" vertical="center" wrapText="1"/>
      <protection hidden="1"/>
    </xf>
    <xf numFmtId="2" fontId="6" fillId="0" borderId="13" xfId="0" applyNumberFormat="1" applyFont="1" applyBorder="1" applyAlignment="1" applyProtection="1">
      <alignment horizontal="center"/>
      <protection hidden="1"/>
    </xf>
    <xf numFmtId="38" fontId="28" fillId="0" borderId="0" xfId="0" applyNumberFormat="1" applyFont="1" applyProtection="1">
      <protection hidden="1"/>
    </xf>
    <xf numFmtId="38" fontId="6" fillId="0" borderId="1" xfId="16" applyNumberFormat="1" applyFont="1" applyBorder="1" applyProtection="1">
      <protection hidden="1"/>
    </xf>
    <xf numFmtId="38" fontId="6" fillId="0" borderId="6" xfId="16" applyNumberFormat="1" applyFont="1" applyBorder="1" applyProtection="1">
      <protection hidden="1"/>
    </xf>
    <xf numFmtId="9" fontId="6" fillId="0" borderId="9" xfId="0" applyNumberFormat="1" applyFont="1" applyBorder="1" applyAlignment="1">
      <alignment horizontal="center"/>
    </xf>
    <xf numFmtId="0" fontId="64" fillId="10" borderId="0" xfId="0" applyFont="1" applyFill="1" applyProtection="1">
      <protection hidden="1"/>
    </xf>
    <xf numFmtId="9" fontId="6" fillId="13" borderId="14" xfId="17" applyFont="1" applyFill="1" applyBorder="1" applyAlignment="1" applyProtection="1">
      <alignment horizontal="center"/>
      <protection locked="0" hidden="1"/>
    </xf>
    <xf numFmtId="0" fontId="67" fillId="10" borderId="0" xfId="0" applyFont="1" applyFill="1" applyProtection="1">
      <protection hidden="1"/>
    </xf>
    <xf numFmtId="0" fontId="68" fillId="10" borderId="0" xfId="0" applyFont="1" applyFill="1" applyProtection="1">
      <protection hidden="1"/>
    </xf>
    <xf numFmtId="0" fontId="62" fillId="0" borderId="0" xfId="0" applyFont="1" applyProtection="1">
      <protection locked="0" hidden="1"/>
    </xf>
    <xf numFmtId="0" fontId="6" fillId="11" borderId="10" xfId="0" applyFont="1" applyFill="1" applyBorder="1" applyProtection="1">
      <protection locked="0"/>
    </xf>
    <xf numFmtId="0" fontId="6" fillId="11" borderId="13" xfId="0" applyFont="1" applyFill="1" applyBorder="1" applyProtection="1">
      <protection locked="0"/>
    </xf>
    <xf numFmtId="0" fontId="6" fillId="11" borderId="9" xfId="0" applyFont="1" applyFill="1" applyBorder="1" applyProtection="1">
      <protection locked="0"/>
    </xf>
    <xf numFmtId="0" fontId="6" fillId="11" borderId="13" xfId="0" applyFont="1" applyFill="1" applyBorder="1" applyAlignment="1" applyProtection="1">
      <alignment horizontal="left"/>
      <protection locked="0"/>
    </xf>
    <xf numFmtId="170" fontId="6" fillId="11" borderId="14" xfId="0" applyNumberFormat="1" applyFont="1" applyFill="1" applyBorder="1" applyAlignment="1" applyProtection="1">
      <alignment horizontal="left"/>
      <protection locked="0"/>
    </xf>
    <xf numFmtId="170" fontId="6" fillId="11" borderId="13" xfId="0" applyNumberFormat="1" applyFont="1" applyFill="1" applyBorder="1" applyAlignment="1" applyProtection="1">
      <alignment horizontal="left"/>
      <protection locked="0"/>
    </xf>
    <xf numFmtId="2" fontId="6" fillId="11" borderId="13" xfId="0" applyNumberFormat="1" applyFont="1" applyFill="1" applyBorder="1" applyAlignment="1" applyProtection="1">
      <alignment horizontal="center"/>
      <protection locked="0"/>
    </xf>
    <xf numFmtId="166" fontId="6" fillId="11" borderId="13" xfId="0" applyNumberFormat="1" applyFont="1" applyFill="1" applyBorder="1" applyAlignment="1" applyProtection="1">
      <alignment horizontal="center"/>
      <protection locked="0"/>
    </xf>
    <xf numFmtId="1" fontId="6" fillId="11" borderId="13" xfId="0" applyNumberFormat="1" applyFont="1" applyFill="1" applyBorder="1" applyAlignment="1" applyProtection="1">
      <alignment horizontal="center"/>
      <protection locked="0"/>
    </xf>
    <xf numFmtId="168" fontId="6" fillId="11" borderId="13" xfId="17" applyNumberFormat="1" applyFont="1" applyFill="1" applyBorder="1" applyAlignment="1" applyProtection="1">
      <alignment horizontal="center"/>
      <protection locked="0"/>
    </xf>
    <xf numFmtId="168" fontId="6" fillId="11" borderId="13" xfId="0" applyNumberFormat="1" applyFont="1" applyFill="1" applyBorder="1" applyAlignment="1" applyProtection="1">
      <alignment horizontal="center"/>
      <protection locked="0"/>
    </xf>
    <xf numFmtId="9" fontId="6" fillId="11" borderId="13" xfId="17" applyFont="1" applyFill="1" applyBorder="1" applyAlignment="1" applyProtection="1">
      <alignment horizontal="center"/>
      <protection locked="0"/>
    </xf>
    <xf numFmtId="0" fontId="6" fillId="11" borderId="11" xfId="22" applyFont="1" applyFill="1" applyBorder="1" applyAlignment="1" applyProtection="1">
      <alignment horizontal="left"/>
      <protection locked="0"/>
    </xf>
    <xf numFmtId="1" fontId="10" fillId="11" borderId="1" xfId="22" applyNumberFormat="1" applyFill="1" applyBorder="1" applyAlignment="1" applyProtection="1">
      <alignment horizontal="center"/>
      <protection locked="0"/>
    </xf>
    <xf numFmtId="1" fontId="10" fillId="11" borderId="11" xfId="22" applyNumberFormat="1" applyFill="1" applyBorder="1" applyAlignment="1" applyProtection="1">
      <alignment horizontal="center"/>
      <protection locked="0"/>
    </xf>
    <xf numFmtId="1" fontId="10" fillId="11" borderId="5" xfId="22" applyNumberFormat="1" applyFill="1" applyBorder="1" applyAlignment="1" applyProtection="1">
      <alignment horizontal="center"/>
      <protection locked="0"/>
    </xf>
    <xf numFmtId="0" fontId="10" fillId="11" borderId="11" xfId="22" applyFill="1" applyBorder="1" applyAlignment="1" applyProtection="1">
      <alignment horizontal="left"/>
      <protection locked="0"/>
    </xf>
    <xf numFmtId="10" fontId="10" fillId="11" borderId="11" xfId="22" applyNumberFormat="1" applyFill="1" applyBorder="1" applyAlignment="1" applyProtection="1">
      <alignment horizontal="center"/>
      <protection locked="0"/>
    </xf>
    <xf numFmtId="10" fontId="6" fillId="11" borderId="11" xfId="22" applyNumberFormat="1" applyFont="1" applyFill="1" applyBorder="1" applyAlignment="1" applyProtection="1">
      <alignment horizontal="center"/>
      <protection locked="0"/>
    </xf>
    <xf numFmtId="1" fontId="10" fillId="11" borderId="0" xfId="22" applyNumberFormat="1" applyFill="1" applyAlignment="1" applyProtection="1">
      <alignment horizontal="center"/>
      <protection locked="0"/>
    </xf>
    <xf numFmtId="1" fontId="10" fillId="11" borderId="10" xfId="22" applyNumberFormat="1" applyFill="1" applyBorder="1" applyAlignment="1" applyProtection="1">
      <alignment horizontal="center"/>
      <protection locked="0"/>
    </xf>
    <xf numFmtId="9" fontId="10" fillId="11" borderId="11" xfId="17" applyFont="1" applyFill="1" applyBorder="1" applyAlignment="1" applyProtection="1">
      <alignment horizontal="center"/>
      <protection locked="0"/>
    </xf>
    <xf numFmtId="167" fontId="14" fillId="11" borderId="13" xfId="22" applyNumberFormat="1" applyFont="1" applyFill="1" applyBorder="1" applyAlignment="1" applyProtection="1">
      <alignment horizontal="center"/>
      <protection locked="0"/>
    </xf>
    <xf numFmtId="170" fontId="6" fillId="11" borderId="13" xfId="0" applyNumberFormat="1" applyFont="1" applyFill="1" applyBorder="1" applyProtection="1">
      <protection locked="0"/>
    </xf>
    <xf numFmtId="9" fontId="6" fillId="11" borderId="13" xfId="16" applyNumberFormat="1" applyFont="1" applyFill="1" applyBorder="1" applyAlignment="1" applyProtection="1">
      <alignment horizontal="center"/>
      <protection locked="0"/>
    </xf>
    <xf numFmtId="1" fontId="6" fillId="11" borderId="10" xfId="0" applyNumberFormat="1" applyFont="1" applyFill="1" applyBorder="1" applyProtection="1">
      <protection locked="0"/>
    </xf>
    <xf numFmtId="9" fontId="6" fillId="11" borderId="53" xfId="0" applyNumberFormat="1" applyFont="1" applyFill="1" applyBorder="1" applyProtection="1">
      <protection locked="0"/>
    </xf>
    <xf numFmtId="1" fontId="7" fillId="11" borderId="61" xfId="0" applyNumberFormat="1" applyFont="1" applyFill="1" applyBorder="1" applyProtection="1">
      <protection locked="0"/>
    </xf>
    <xf numFmtId="9" fontId="6" fillId="11" borderId="19" xfId="0" applyNumberFormat="1" applyFont="1" applyFill="1" applyBorder="1" applyProtection="1">
      <protection locked="0"/>
    </xf>
    <xf numFmtId="9" fontId="6" fillId="11" borderId="7" xfId="0" applyNumberFormat="1" applyFont="1" applyFill="1" applyBorder="1" applyProtection="1">
      <protection locked="0"/>
    </xf>
    <xf numFmtId="168" fontId="6" fillId="11" borderId="0" xfId="0" applyNumberFormat="1" applyFont="1" applyFill="1" applyProtection="1">
      <protection locked="0"/>
    </xf>
    <xf numFmtId="0" fontId="6" fillId="11" borderId="1" xfId="0" applyFont="1" applyFill="1" applyBorder="1" applyProtection="1">
      <protection locked="0"/>
    </xf>
    <xf numFmtId="0" fontId="6" fillId="11" borderId="88" xfId="0" applyFont="1" applyFill="1" applyBorder="1" applyProtection="1">
      <protection locked="0"/>
    </xf>
    <xf numFmtId="0" fontId="6" fillId="11" borderId="13" xfId="0" applyFont="1" applyFill="1" applyBorder="1" applyAlignment="1" applyProtection="1">
      <alignment horizontal="center"/>
      <protection locked="0"/>
    </xf>
    <xf numFmtId="9" fontId="14" fillId="11" borderId="11" xfId="17" quotePrefix="1" applyFont="1" applyFill="1" applyBorder="1" applyAlignment="1" applyProtection="1">
      <alignment horizontal="center" vertical="center"/>
      <protection locked="0"/>
    </xf>
    <xf numFmtId="9" fontId="14" fillId="11" borderId="9" xfId="17" quotePrefix="1" applyFont="1" applyFill="1" applyBorder="1" applyAlignment="1" applyProtection="1">
      <alignment horizontal="center" vertical="center"/>
      <protection locked="0"/>
    </xf>
    <xf numFmtId="9" fontId="14" fillId="11" borderId="10" xfId="17" quotePrefix="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protection locked="0"/>
    </xf>
    <xf numFmtId="0" fontId="7" fillId="11" borderId="13" xfId="17" applyNumberFormat="1" applyFont="1" applyFill="1" applyBorder="1" applyAlignment="1" applyProtection="1">
      <alignment horizontal="center"/>
      <protection locked="0"/>
    </xf>
    <xf numFmtId="40" fontId="6" fillId="11" borderId="13" xfId="16" applyFont="1" applyFill="1" applyBorder="1" applyAlignment="1" applyProtection="1">
      <alignment horizontal="center"/>
      <protection locked="0"/>
    </xf>
    <xf numFmtId="1" fontId="6" fillId="11" borderId="86" xfId="0" applyNumberFormat="1" applyFont="1" applyFill="1" applyBorder="1" applyProtection="1">
      <protection locked="0"/>
    </xf>
    <xf numFmtId="1" fontId="6" fillId="11" borderId="101" xfId="0" applyNumberFormat="1" applyFont="1" applyFill="1" applyBorder="1" applyProtection="1">
      <protection locked="0"/>
    </xf>
    <xf numFmtId="1" fontId="7" fillId="11" borderId="10" xfId="0" applyNumberFormat="1" applyFont="1" applyFill="1" applyBorder="1" applyProtection="1">
      <protection locked="0"/>
    </xf>
    <xf numFmtId="9" fontId="6" fillId="11" borderId="54" xfId="0" applyNumberFormat="1" applyFont="1" applyFill="1" applyBorder="1" applyProtection="1">
      <protection locked="0"/>
    </xf>
    <xf numFmtId="9" fontId="7" fillId="11" borderId="11" xfId="17" applyFont="1" applyFill="1" applyBorder="1" applyAlignment="1" applyProtection="1">
      <alignment horizontal="center"/>
      <protection locked="0"/>
    </xf>
    <xf numFmtId="38" fontId="6" fillId="11" borderId="13" xfId="16" applyNumberFormat="1" applyFont="1" applyFill="1" applyBorder="1" applyAlignment="1" applyProtection="1">
      <alignment horizontal="right"/>
      <protection locked="0"/>
    </xf>
    <xf numFmtId="38" fontId="7" fillId="0" borderId="66" xfId="16" applyNumberFormat="1" applyFont="1" applyBorder="1" applyProtection="1">
      <protection hidden="1"/>
    </xf>
    <xf numFmtId="38" fontId="6" fillId="0" borderId="42" xfId="16" applyNumberFormat="1" applyFont="1" applyBorder="1" applyProtection="1">
      <protection hidden="1"/>
    </xf>
    <xf numFmtId="38" fontId="6" fillId="0" borderId="53" xfId="16" applyNumberFormat="1" applyFont="1" applyBorder="1" applyProtection="1">
      <protection hidden="1"/>
    </xf>
    <xf numFmtId="38" fontId="6" fillId="11" borderId="61" xfId="16" applyNumberFormat="1" applyFont="1" applyFill="1" applyBorder="1" applyProtection="1">
      <protection locked="0"/>
    </xf>
    <xf numFmtId="38" fontId="7" fillId="11" borderId="61" xfId="16" applyNumberFormat="1" applyFont="1" applyFill="1" applyBorder="1" applyProtection="1">
      <protection locked="0"/>
    </xf>
    <xf numFmtId="0" fontId="7" fillId="13" borderId="2" xfId="0" applyFont="1" applyFill="1" applyBorder="1" applyProtection="1">
      <protection hidden="1"/>
    </xf>
    <xf numFmtId="0" fontId="6" fillId="13" borderId="3" xfId="0" applyFont="1" applyFill="1" applyBorder="1" applyProtection="1">
      <protection hidden="1"/>
    </xf>
    <xf numFmtId="0" fontId="6" fillId="13" borderId="4" xfId="0" applyFont="1" applyFill="1" applyBorder="1" applyProtection="1">
      <protection hidden="1"/>
    </xf>
    <xf numFmtId="0" fontId="48" fillId="0" borderId="0" xfId="15" quotePrefix="1" applyFill="1" applyAlignment="1" applyProtection="1">
      <protection hidden="1"/>
    </xf>
    <xf numFmtId="0" fontId="6" fillId="0" borderId="13" xfId="15" applyFont="1" applyBorder="1" applyAlignment="1" applyProtection="1">
      <alignment horizontal="center"/>
      <protection hidden="1"/>
    </xf>
    <xf numFmtId="0" fontId="71" fillId="0" borderId="0" xfId="15" applyFont="1" applyBorder="1" applyAlignment="1" applyProtection="1">
      <alignment horizontal="center"/>
      <protection hidden="1"/>
    </xf>
    <xf numFmtId="0" fontId="6" fillId="13" borderId="1" xfId="0" applyFont="1" applyFill="1" applyBorder="1" applyAlignment="1" applyProtection="1">
      <alignment vertical="center"/>
      <protection hidden="1"/>
    </xf>
    <xf numFmtId="0" fontId="6" fillId="13" borderId="0" xfId="0" applyFont="1" applyFill="1" applyAlignment="1" applyProtection="1">
      <alignment vertical="center"/>
      <protection hidden="1"/>
    </xf>
    <xf numFmtId="0" fontId="6" fillId="13" borderId="5" xfId="0" applyFont="1" applyFill="1" applyBorder="1" applyAlignment="1" applyProtection="1">
      <alignment vertical="center"/>
      <protection hidden="1"/>
    </xf>
    <xf numFmtId="0" fontId="6" fillId="0" borderId="0" xfId="0" applyFont="1" applyAlignment="1">
      <alignment vertical="center"/>
    </xf>
    <xf numFmtId="0" fontId="6" fillId="13" borderId="1" xfId="0" applyFont="1" applyFill="1" applyBorder="1" applyAlignment="1" applyProtection="1">
      <alignment vertical="center" shrinkToFit="1"/>
      <protection hidden="1"/>
    </xf>
    <xf numFmtId="0" fontId="6" fillId="13" borderId="0" xfId="0" applyFont="1" applyFill="1" applyAlignment="1" applyProtection="1">
      <alignment vertical="center" shrinkToFit="1"/>
      <protection hidden="1"/>
    </xf>
    <xf numFmtId="0" fontId="6" fillId="13" borderId="5" xfId="0" applyFont="1" applyFill="1" applyBorder="1" applyAlignment="1" applyProtection="1">
      <alignment vertical="center" shrinkToFit="1"/>
      <protection hidden="1"/>
    </xf>
    <xf numFmtId="0" fontId="69" fillId="0" borderId="0" xfId="0" applyFont="1" applyAlignment="1">
      <alignment vertical="center"/>
    </xf>
    <xf numFmtId="0" fontId="69" fillId="13" borderId="0" xfId="0" applyFont="1" applyFill="1" applyAlignment="1" applyProtection="1">
      <alignment vertical="center"/>
      <protection hidden="1"/>
    </xf>
    <xf numFmtId="0" fontId="69" fillId="13" borderId="1" xfId="0" applyFont="1" applyFill="1" applyBorder="1" applyAlignment="1" applyProtection="1">
      <alignment vertical="center" shrinkToFit="1"/>
      <protection hidden="1"/>
    </xf>
    <xf numFmtId="0" fontId="7" fillId="13" borderId="5" xfId="0" applyFont="1" applyFill="1" applyBorder="1" applyAlignment="1" applyProtection="1">
      <alignment vertical="center" shrinkToFit="1"/>
      <protection hidden="1"/>
    </xf>
    <xf numFmtId="0" fontId="6" fillId="15" borderId="13" xfId="15" applyFont="1" applyFill="1" applyBorder="1" applyAlignment="1" applyProtection="1">
      <alignment horizontal="center" vertical="center"/>
      <protection hidden="1"/>
    </xf>
    <xf numFmtId="0" fontId="70" fillId="13" borderId="0" xfId="0" applyFont="1" applyFill="1" applyAlignment="1" applyProtection="1">
      <alignment horizontal="center" vertical="center"/>
      <protection hidden="1"/>
    </xf>
    <xf numFmtId="0" fontId="69" fillId="0" borderId="0" xfId="0" applyFont="1" applyAlignment="1">
      <alignment vertical="center" shrinkToFit="1"/>
    </xf>
    <xf numFmtId="0" fontId="6" fillId="13" borderId="0" xfId="0" applyFont="1" applyFill="1" applyAlignment="1" applyProtection="1">
      <alignment horizontal="center" vertical="center"/>
      <protection hidden="1"/>
    </xf>
    <xf numFmtId="0" fontId="70" fillId="13" borderId="0" xfId="0" applyFont="1" applyFill="1" applyAlignment="1" applyProtection="1">
      <alignment vertical="center" shrinkToFit="1"/>
      <protection hidden="1"/>
    </xf>
    <xf numFmtId="0" fontId="69" fillId="0" borderId="1" xfId="0" applyFont="1" applyBorder="1" applyAlignment="1">
      <alignment vertical="center" shrinkToFit="1"/>
    </xf>
    <xf numFmtId="0" fontId="6" fillId="0" borderId="5" xfId="0" applyFont="1" applyBorder="1" applyAlignment="1">
      <alignment vertical="center" shrinkToFit="1"/>
    </xf>
    <xf numFmtId="0" fontId="6" fillId="13" borderId="6" xfId="0" applyFont="1" applyFill="1" applyBorder="1" applyAlignment="1" applyProtection="1">
      <alignment vertical="center"/>
      <protection hidden="1"/>
    </xf>
    <xf numFmtId="0" fontId="6" fillId="13" borderId="7" xfId="0" applyFont="1" applyFill="1" applyBorder="1" applyAlignment="1" applyProtection="1">
      <alignment vertical="center"/>
      <protection hidden="1"/>
    </xf>
    <xf numFmtId="0" fontId="6" fillId="13" borderId="8" xfId="0" applyFont="1" applyFill="1" applyBorder="1" applyAlignment="1" applyProtection="1">
      <alignment vertical="center"/>
      <protection hidden="1"/>
    </xf>
    <xf numFmtId="0" fontId="69" fillId="13" borderId="7" xfId="0" applyFont="1" applyFill="1" applyBorder="1" applyAlignment="1" applyProtection="1">
      <alignment vertical="center"/>
      <protection hidden="1"/>
    </xf>
    <xf numFmtId="0" fontId="69" fillId="13" borderId="6" xfId="0" applyFont="1" applyFill="1" applyBorder="1" applyAlignment="1" applyProtection="1">
      <alignment vertical="center" shrinkToFit="1"/>
      <protection hidden="1"/>
    </xf>
    <xf numFmtId="0" fontId="69" fillId="13" borderId="7" xfId="0" applyFont="1" applyFill="1" applyBorder="1" applyAlignment="1" applyProtection="1">
      <alignment vertical="center" shrinkToFit="1"/>
      <protection hidden="1"/>
    </xf>
    <xf numFmtId="0" fontId="6" fillId="13" borderId="8" xfId="0" applyFont="1" applyFill="1" applyBorder="1" applyAlignment="1" applyProtection="1">
      <alignment vertical="center" shrinkToFit="1"/>
      <protection hidden="1"/>
    </xf>
    <xf numFmtId="0" fontId="6" fillId="0" borderId="0" xfId="0" applyFont="1" applyAlignment="1" applyProtection="1">
      <alignment vertical="center"/>
      <protection hidden="1"/>
    </xf>
    <xf numFmtId="0" fontId="69" fillId="0" borderId="0" xfId="0" applyFont="1" applyAlignment="1" applyProtection="1">
      <alignment vertical="center"/>
      <protection hidden="1"/>
    </xf>
    <xf numFmtId="0" fontId="64" fillId="10" borderId="0" xfId="0" applyFont="1" applyFill="1" applyAlignment="1" applyProtection="1">
      <alignment vertical="center"/>
      <protection hidden="1"/>
    </xf>
    <xf numFmtId="0" fontId="30" fillId="10" borderId="0" xfId="0" applyFont="1" applyFill="1" applyAlignment="1" applyProtection="1">
      <alignment vertical="center"/>
      <protection hidden="1"/>
    </xf>
    <xf numFmtId="0" fontId="69" fillId="13" borderId="1" xfId="0" applyFont="1" applyFill="1" applyBorder="1" applyAlignment="1" applyProtection="1">
      <alignment vertical="center"/>
      <protection hidden="1"/>
    </xf>
    <xf numFmtId="0" fontId="69" fillId="0" borderId="5" xfId="0" applyFont="1" applyBorder="1" applyAlignment="1">
      <alignment vertical="center"/>
    </xf>
    <xf numFmtId="0" fontId="62" fillId="10" borderId="0" xfId="0" applyFont="1" applyFill="1" applyAlignment="1" applyProtection="1">
      <alignment vertical="center"/>
      <protection locked="0" hidden="1"/>
    </xf>
    <xf numFmtId="0" fontId="62" fillId="10" borderId="0" xfId="0" applyFont="1" applyFill="1" applyAlignment="1" applyProtection="1">
      <alignment vertical="center"/>
      <protection hidden="1"/>
    </xf>
    <xf numFmtId="0" fontId="69" fillId="0" borderId="1" xfId="0" applyFont="1" applyBorder="1" applyAlignment="1">
      <alignment vertical="center"/>
    </xf>
    <xf numFmtId="0" fontId="69" fillId="13" borderId="5" xfId="0" applyFont="1" applyFill="1" applyBorder="1" applyAlignment="1" applyProtection="1">
      <alignment vertical="center"/>
      <protection hidden="1"/>
    </xf>
    <xf numFmtId="0" fontId="47" fillId="10" borderId="0" xfId="0" applyFont="1" applyFill="1" applyAlignment="1" applyProtection="1">
      <alignment vertical="center"/>
      <protection hidden="1"/>
    </xf>
    <xf numFmtId="0" fontId="6" fillId="10" borderId="0" xfId="15" applyFont="1" applyFill="1" applyBorder="1" applyAlignment="1" applyProtection="1">
      <alignment horizontal="center" vertical="center"/>
      <protection hidden="1"/>
    </xf>
    <xf numFmtId="0" fontId="73" fillId="10" borderId="13" xfId="15" applyFont="1" applyFill="1" applyBorder="1" applyAlignment="1" applyProtection="1">
      <alignment horizontal="center" vertical="center"/>
      <protection hidden="1"/>
    </xf>
    <xf numFmtId="0" fontId="74" fillId="0" borderId="0" xfId="20" applyFont="1" applyProtection="1">
      <protection hidden="1"/>
    </xf>
    <xf numFmtId="0" fontId="74" fillId="0" borderId="0" xfId="20" applyFont="1" applyAlignment="1" applyProtection="1">
      <alignment horizontal="right"/>
      <protection hidden="1"/>
    </xf>
    <xf numFmtId="0" fontId="14" fillId="13" borderId="1" xfId="20" applyFont="1" applyFill="1" applyBorder="1" applyAlignment="1" applyProtection="1">
      <alignment horizontal="center"/>
      <protection hidden="1"/>
    </xf>
    <xf numFmtId="0" fontId="72" fillId="10" borderId="0" xfId="15" applyFont="1" applyFill="1" applyBorder="1" applyAlignment="1" applyProtection="1">
      <alignment horizontal="center" vertical="center"/>
      <protection hidden="1"/>
    </xf>
    <xf numFmtId="0" fontId="14" fillId="13" borderId="0" xfId="20" applyFont="1" applyFill="1" applyProtection="1">
      <protection hidden="1"/>
    </xf>
    <xf numFmtId="0" fontId="14" fillId="13" borderId="0" xfId="20" applyFont="1" applyFill="1"/>
    <xf numFmtId="0" fontId="74" fillId="13" borderId="0" xfId="20" applyFont="1" applyFill="1" applyProtection="1">
      <protection hidden="1"/>
    </xf>
    <xf numFmtId="0" fontId="74" fillId="13" borderId="0" xfId="20" applyFont="1" applyFill="1" applyAlignment="1" applyProtection="1">
      <alignment horizontal="right"/>
      <protection hidden="1"/>
    </xf>
    <xf numFmtId="0" fontId="14" fillId="13" borderId="0" xfId="20" applyFont="1" applyFill="1" applyAlignment="1" applyProtection="1">
      <alignment horizontal="center"/>
      <protection hidden="1"/>
    </xf>
    <xf numFmtId="0" fontId="72" fillId="13" borderId="0" xfId="15" applyFont="1" applyFill="1" applyBorder="1" applyAlignment="1" applyProtection="1">
      <alignment horizontal="center" vertical="center"/>
      <protection hidden="1"/>
    </xf>
    <xf numFmtId="0" fontId="31" fillId="13" borderId="0" xfId="22" applyFont="1" applyFill="1" applyProtection="1">
      <protection hidden="1"/>
    </xf>
    <xf numFmtId="0" fontId="14" fillId="14" borderId="12" xfId="20" applyFont="1" applyFill="1" applyBorder="1" applyAlignment="1" applyProtection="1">
      <alignment horizontal="center"/>
      <protection locked="0"/>
    </xf>
    <xf numFmtId="0" fontId="6" fillId="16" borderId="13" xfId="15" applyFont="1" applyFill="1" applyBorder="1" applyAlignment="1" applyProtection="1">
      <alignment horizontal="center" vertical="center"/>
      <protection hidden="1"/>
    </xf>
    <xf numFmtId="0" fontId="6" fillId="18" borderId="13" xfId="15" applyFont="1" applyFill="1" applyBorder="1" applyAlignment="1" applyProtection="1">
      <alignment horizontal="center" vertical="center"/>
      <protection hidden="1"/>
    </xf>
    <xf numFmtId="0" fontId="6" fillId="17" borderId="13" xfId="15" applyFont="1" applyFill="1" applyBorder="1" applyAlignment="1" applyProtection="1">
      <alignment horizontal="center" vertical="center" shrinkToFit="1"/>
      <protection hidden="1"/>
    </xf>
    <xf numFmtId="0" fontId="6" fillId="0" borderId="0" xfId="22" applyFont="1" applyAlignment="1">
      <alignment wrapText="1"/>
    </xf>
    <xf numFmtId="0" fontId="6" fillId="0" borderId="0" xfId="22" applyFont="1" applyAlignment="1">
      <alignment horizontal="center" vertical="top" wrapText="1"/>
    </xf>
    <xf numFmtId="0" fontId="25" fillId="0" borderId="0" xfId="22" applyFont="1" applyAlignment="1">
      <alignment horizontal="center" vertical="center" wrapText="1"/>
    </xf>
    <xf numFmtId="0" fontId="62" fillId="13" borderId="0" xfId="22" applyFont="1" applyFill="1" applyProtection="1">
      <protection hidden="1"/>
    </xf>
    <xf numFmtId="0" fontId="62" fillId="13" borderId="0" xfId="22" applyFont="1" applyFill="1"/>
    <xf numFmtId="170" fontId="14" fillId="0" borderId="0" xfId="0" applyNumberFormat="1" applyFont="1" applyAlignment="1" applyProtection="1">
      <alignment horizontal="left"/>
      <protection hidden="1"/>
    </xf>
    <xf numFmtId="38" fontId="19" fillId="0" borderId="0" xfId="16" applyNumberFormat="1" applyFont="1" applyBorder="1" applyAlignment="1" applyProtection="1">
      <alignment horizontal="right"/>
      <protection hidden="1"/>
    </xf>
    <xf numFmtId="166" fontId="19" fillId="0" borderId="0" xfId="0" applyNumberFormat="1" applyFont="1" applyAlignment="1" applyProtection="1">
      <alignment horizontal="center"/>
      <protection hidden="1"/>
    </xf>
    <xf numFmtId="170" fontId="14" fillId="0" borderId="12" xfId="0" applyNumberFormat="1" applyFont="1" applyBorder="1" applyAlignment="1" applyProtection="1">
      <alignment horizontal="left"/>
      <protection hidden="1"/>
    </xf>
    <xf numFmtId="170" fontId="14" fillId="0" borderId="19" xfId="0" applyNumberFormat="1" applyFont="1" applyBorder="1" applyAlignment="1" applyProtection="1">
      <alignment horizontal="left"/>
      <protection hidden="1"/>
    </xf>
    <xf numFmtId="38" fontId="14" fillId="0" borderId="12" xfId="13" applyFont="1" applyBorder="1" applyProtection="1">
      <protection hidden="1"/>
    </xf>
    <xf numFmtId="38" fontId="14" fillId="0" borderId="12" xfId="16" applyNumberFormat="1" applyFont="1" applyBorder="1" applyAlignment="1" applyProtection="1">
      <alignment horizontal="right"/>
      <protection hidden="1"/>
    </xf>
    <xf numFmtId="166" fontId="14" fillId="0" borderId="13" xfId="0" applyNumberFormat="1" applyFont="1" applyBorder="1" applyAlignment="1" applyProtection="1">
      <alignment horizontal="center"/>
      <protection hidden="1"/>
    </xf>
    <xf numFmtId="166" fontId="14" fillId="0" borderId="13" xfId="0" applyNumberFormat="1" applyFont="1" applyBorder="1" applyProtection="1">
      <protection hidden="1"/>
    </xf>
    <xf numFmtId="0" fontId="6" fillId="0" borderId="12" xfId="0" applyFont="1" applyBorder="1" applyAlignment="1" applyProtection="1">
      <alignment horizontal="right"/>
      <protection hidden="1"/>
    </xf>
    <xf numFmtId="38" fontId="7" fillId="0" borderId="61" xfId="16" applyNumberFormat="1" applyFont="1" applyBorder="1" applyProtection="1">
      <protection hidden="1"/>
    </xf>
    <xf numFmtId="38" fontId="6" fillId="0" borderId="0" xfId="16" applyNumberFormat="1" applyFont="1"/>
    <xf numFmtId="38" fontId="6" fillId="0" borderId="0" xfId="16" applyNumberFormat="1" applyFont="1" applyProtection="1">
      <protection hidden="1"/>
    </xf>
    <xf numFmtId="38" fontId="6" fillId="11" borderId="6" xfId="16" applyNumberFormat="1" applyFont="1" applyFill="1" applyBorder="1" applyAlignment="1" applyProtection="1">
      <alignment horizontal="center"/>
      <protection locked="0"/>
    </xf>
    <xf numFmtId="38" fontId="6" fillId="0" borderId="38" xfId="16" applyNumberFormat="1" applyFont="1" applyBorder="1" applyAlignment="1" applyProtection="1">
      <alignment horizontal="center"/>
      <protection hidden="1"/>
    </xf>
    <xf numFmtId="38" fontId="7" fillId="11" borderId="10" xfId="16" applyNumberFormat="1" applyFont="1" applyFill="1" applyBorder="1" applyProtection="1">
      <protection locked="0"/>
    </xf>
    <xf numFmtId="38" fontId="6" fillId="0" borderId="14" xfId="16" applyNumberFormat="1" applyFont="1" applyBorder="1" applyAlignment="1">
      <alignment horizontal="right"/>
    </xf>
    <xf numFmtId="38" fontId="10" fillId="10" borderId="0" xfId="16" applyNumberFormat="1" applyFont="1" applyFill="1" applyProtection="1">
      <protection hidden="1"/>
    </xf>
    <xf numFmtId="0" fontId="75" fillId="0" borderId="0" xfId="20" applyFont="1" applyAlignment="1" applyProtection="1">
      <alignment horizontal="right"/>
      <protection hidden="1"/>
    </xf>
    <xf numFmtId="0" fontId="47" fillId="13" borderId="0" xfId="0" applyFont="1" applyFill="1" applyAlignment="1" applyProtection="1">
      <alignment vertical="center"/>
      <protection hidden="1"/>
    </xf>
    <xf numFmtId="0" fontId="30" fillId="13" borderId="6" xfId="0" applyFont="1" applyFill="1" applyBorder="1" applyAlignment="1" applyProtection="1">
      <alignment vertical="center"/>
      <protection hidden="1"/>
    </xf>
    <xf numFmtId="0" fontId="6" fillId="0" borderId="12" xfId="15" applyFont="1" applyFill="1" applyBorder="1" applyAlignment="1" applyProtection="1">
      <alignment horizontal="center" vertical="center"/>
      <protection hidden="1"/>
    </xf>
    <xf numFmtId="0" fontId="6" fillId="0" borderId="14" xfId="15" applyFont="1" applyFill="1" applyBorder="1" applyAlignment="1" applyProtection="1">
      <alignment horizontal="center" vertical="center"/>
      <protection hidden="1"/>
    </xf>
    <xf numFmtId="0" fontId="70" fillId="13" borderId="2" xfId="0" applyFont="1" applyFill="1" applyBorder="1" applyAlignment="1" applyProtection="1">
      <alignment horizontal="center" vertical="center"/>
      <protection hidden="1"/>
    </xf>
    <xf numFmtId="0" fontId="70" fillId="13" borderId="3" xfId="0" applyFont="1" applyFill="1" applyBorder="1" applyAlignment="1" applyProtection="1">
      <alignment horizontal="center" vertical="center"/>
      <protection hidden="1"/>
    </xf>
    <xf numFmtId="0" fontId="70" fillId="13" borderId="4" xfId="0" applyFont="1" applyFill="1" applyBorder="1" applyAlignment="1" applyProtection="1">
      <alignment horizontal="center" vertical="center"/>
      <protection hidden="1"/>
    </xf>
    <xf numFmtId="16" fontId="56" fillId="11" borderId="7" xfId="0" applyNumberFormat="1" applyFont="1" applyFill="1" applyBorder="1" applyAlignment="1" applyProtection="1">
      <alignment horizontal="left"/>
      <protection locked="0"/>
    </xf>
    <xf numFmtId="0" fontId="56" fillId="11" borderId="19" xfId="0" applyFont="1" applyFill="1" applyBorder="1" applyAlignment="1" applyProtection="1">
      <alignment horizontal="left"/>
      <protection locked="0"/>
    </xf>
    <xf numFmtId="49" fontId="58" fillId="11" borderId="19" xfId="15" applyNumberFormat="1" applyFont="1" applyFill="1" applyBorder="1" applyAlignment="1" applyProtection="1">
      <alignment horizontal="left"/>
      <protection locked="0"/>
    </xf>
    <xf numFmtId="0" fontId="7" fillId="13" borderId="3" xfId="0" applyFont="1" applyFill="1" applyBorder="1" applyAlignment="1" applyProtection="1">
      <alignment horizontal="center"/>
      <protection hidden="1"/>
    </xf>
    <xf numFmtId="0" fontId="7" fillId="13" borderId="2" xfId="0" applyFont="1" applyFill="1" applyBorder="1" applyAlignment="1" applyProtection="1">
      <alignment horizontal="center"/>
      <protection hidden="1"/>
    </xf>
    <xf numFmtId="0" fontId="7" fillId="13" borderId="4" xfId="0" applyFont="1" applyFill="1" applyBorder="1" applyAlignment="1" applyProtection="1">
      <alignment horizontal="center"/>
      <protection hidden="1"/>
    </xf>
    <xf numFmtId="182" fontId="56" fillId="11" borderId="19" xfId="0" applyNumberFormat="1" applyFont="1" applyFill="1" applyBorder="1" applyAlignment="1" applyProtection="1">
      <alignment horizontal="center"/>
      <protection locked="0"/>
    </xf>
    <xf numFmtId="49" fontId="56" fillId="11" borderId="19" xfId="0" applyNumberFormat="1" applyFont="1" applyFill="1" applyBorder="1" applyAlignment="1" applyProtection="1">
      <alignment horizontal="left"/>
      <protection locked="0"/>
    </xf>
    <xf numFmtId="0" fontId="17" fillId="0" borderId="19" xfId="0" applyFont="1" applyBorder="1" applyAlignment="1" applyProtection="1">
      <alignment horizontal="center"/>
      <protection hidden="1"/>
    </xf>
    <xf numFmtId="0" fontId="6" fillId="13" borderId="0" xfId="0" applyFont="1" applyFill="1" applyAlignment="1" applyProtection="1">
      <alignment horizontal="right"/>
      <protection hidden="1"/>
    </xf>
    <xf numFmtId="0" fontId="14" fillId="13" borderId="0" xfId="0" applyFont="1" applyFill="1" applyAlignment="1" applyProtection="1">
      <alignment horizontal="center"/>
      <protection hidden="1"/>
    </xf>
    <xf numFmtId="0" fontId="26" fillId="13" borderId="0" xfId="19" applyFont="1" applyFill="1" applyAlignment="1" applyProtection="1">
      <alignment horizontal="center"/>
      <protection locked="0" hidden="1"/>
    </xf>
    <xf numFmtId="0" fontId="26" fillId="13" borderId="0" xfId="19" applyFont="1" applyFill="1" applyAlignment="1" applyProtection="1">
      <alignment horizontal="center"/>
      <protection hidden="1"/>
    </xf>
    <xf numFmtId="0" fontId="6" fillId="0" borderId="12" xfId="15" applyFont="1" applyBorder="1" applyAlignment="1" applyProtection="1">
      <alignment horizontal="center"/>
      <protection hidden="1"/>
    </xf>
    <xf numFmtId="0" fontId="6" fillId="0" borderId="19" xfId="15" applyFont="1" applyBorder="1" applyAlignment="1" applyProtection="1">
      <alignment horizontal="center"/>
      <protection hidden="1"/>
    </xf>
    <xf numFmtId="0" fontId="6" fillId="0" borderId="14" xfId="15" applyFont="1" applyBorder="1" applyAlignment="1" applyProtection="1">
      <alignment horizontal="center"/>
      <protection hidden="1"/>
    </xf>
    <xf numFmtId="49" fontId="26" fillId="13" borderId="0" xfId="19" applyNumberFormat="1" applyFont="1" applyFill="1" applyAlignment="1" applyProtection="1">
      <alignment horizontal="center"/>
      <protection hidden="1"/>
    </xf>
    <xf numFmtId="0" fontId="55" fillId="13" borderId="0" xfId="0" applyFont="1" applyFill="1" applyAlignment="1" applyProtection="1">
      <alignment horizontal="center"/>
      <protection hidden="1"/>
    </xf>
    <xf numFmtId="170" fontId="6" fillId="0" borderId="1" xfId="0" applyNumberFormat="1"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38" fontId="6" fillId="11" borderId="12" xfId="13" applyFont="1" applyFill="1" applyBorder="1" applyAlignment="1" applyProtection="1">
      <alignment horizontal="left"/>
      <protection locked="0"/>
    </xf>
    <xf numFmtId="38" fontId="6" fillId="11" borderId="14" xfId="13" applyFont="1" applyFill="1" applyBorder="1" applyAlignment="1" applyProtection="1">
      <alignment horizontal="left"/>
      <protection locked="0"/>
    </xf>
    <xf numFmtId="0" fontId="6" fillId="0" borderId="2" xfId="0" applyFont="1" applyBorder="1" applyAlignment="1" applyProtection="1">
      <alignment horizontal="left"/>
      <protection hidden="1"/>
    </xf>
    <xf numFmtId="0" fontId="6" fillId="0" borderId="4" xfId="0" applyFont="1" applyBorder="1" applyAlignment="1" applyProtection="1">
      <alignment horizontal="left"/>
      <protection hidden="1"/>
    </xf>
    <xf numFmtId="170" fontId="19" fillId="0" borderId="97" xfId="0" applyNumberFormat="1" applyFont="1" applyBorder="1" applyAlignment="1" applyProtection="1">
      <alignment horizontal="left"/>
      <protection hidden="1"/>
    </xf>
    <xf numFmtId="170" fontId="19" fillId="0" borderId="102" xfId="0" applyNumberFormat="1" applyFont="1" applyBorder="1" applyAlignment="1" applyProtection="1">
      <alignment horizontal="left"/>
      <protection hidden="1"/>
    </xf>
    <xf numFmtId="0" fontId="6" fillId="0" borderId="22" xfId="0" applyFont="1" applyBorder="1" applyAlignment="1" applyProtection="1">
      <alignment horizontal="left"/>
      <protection hidden="1"/>
    </xf>
    <xf numFmtId="0" fontId="6" fillId="0" borderId="29" xfId="0" applyFont="1" applyBorder="1" applyAlignment="1" applyProtection="1">
      <alignment horizontal="left"/>
      <protection hidden="1"/>
    </xf>
    <xf numFmtId="170" fontId="6" fillId="0" borderId="6" xfId="0" applyNumberFormat="1" applyFont="1" applyBorder="1" applyAlignment="1" applyProtection="1">
      <alignment horizontal="left"/>
      <protection hidden="1"/>
    </xf>
    <xf numFmtId="170" fontId="6" fillId="0" borderId="8" xfId="0" applyNumberFormat="1" applyFont="1" applyBorder="1" applyAlignment="1" applyProtection="1">
      <alignment horizontal="left"/>
      <protection hidden="1"/>
    </xf>
    <xf numFmtId="170" fontId="6" fillId="0" borderId="0" xfId="0" applyNumberFormat="1" applyFont="1" applyAlignment="1" applyProtection="1">
      <alignment horizontal="left"/>
      <protection hidden="1"/>
    </xf>
    <xf numFmtId="170" fontId="6" fillId="0" borderId="2" xfId="0" applyNumberFormat="1" applyFont="1" applyBorder="1" applyAlignment="1" applyProtection="1">
      <alignment horizontal="left"/>
      <protection hidden="1"/>
    </xf>
    <xf numFmtId="170" fontId="6" fillId="0" borderId="3" xfId="0" applyNumberFormat="1" applyFont="1" applyBorder="1" applyAlignment="1" applyProtection="1">
      <alignment horizontal="left"/>
      <protection hidden="1"/>
    </xf>
    <xf numFmtId="170" fontId="28" fillId="0" borderId="2" xfId="0" applyNumberFormat="1" applyFont="1" applyBorder="1" applyAlignment="1" applyProtection="1">
      <alignment horizontal="left"/>
      <protection hidden="1"/>
    </xf>
    <xf numFmtId="170" fontId="28" fillId="0" borderId="4" xfId="0" applyNumberFormat="1" applyFont="1" applyBorder="1" applyAlignment="1" applyProtection="1">
      <alignment horizontal="left"/>
      <protection hidden="1"/>
    </xf>
    <xf numFmtId="170" fontId="28" fillId="0" borderId="23" xfId="0" applyNumberFormat="1" applyFont="1" applyBorder="1" applyAlignment="1" applyProtection="1">
      <alignment horizontal="left"/>
      <protection hidden="1"/>
    </xf>
    <xf numFmtId="170" fontId="28" fillId="0" borderId="33" xfId="0" applyNumberFormat="1" applyFont="1" applyBorder="1" applyAlignment="1" applyProtection="1">
      <alignment horizontal="left"/>
      <protection hidden="1"/>
    </xf>
    <xf numFmtId="0" fontId="6" fillId="0" borderId="12" xfId="0" applyFont="1" applyBorder="1" applyAlignment="1" applyProtection="1">
      <alignment horizontal="left"/>
      <protection hidden="1"/>
    </xf>
    <xf numFmtId="0" fontId="6" fillId="0" borderId="19" xfId="0" applyFont="1" applyBorder="1" applyAlignment="1" applyProtection="1">
      <alignment horizontal="left"/>
      <protection hidden="1"/>
    </xf>
    <xf numFmtId="0" fontId="17" fillId="0" borderId="12"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14" xfId="0" applyBorder="1" applyAlignment="1" applyProtection="1">
      <alignment horizontal="center"/>
      <protection hidden="1"/>
    </xf>
    <xf numFmtId="0" fontId="6" fillId="0" borderId="0" xfId="0" applyFont="1" applyAlignment="1" applyProtection="1">
      <alignment horizontal="left"/>
      <protection hidden="1"/>
    </xf>
    <xf numFmtId="0" fontId="6" fillId="0" borderId="5" xfId="0" applyFont="1" applyBorder="1" applyAlignment="1" applyProtection="1">
      <alignment horizontal="left"/>
      <protection hidden="1"/>
    </xf>
    <xf numFmtId="0" fontId="6" fillId="0" borderId="7" xfId="0" applyFont="1" applyBorder="1" applyAlignment="1" applyProtection="1">
      <alignment horizontal="left"/>
      <protection hidden="1"/>
    </xf>
    <xf numFmtId="0" fontId="6" fillId="0" borderId="8" xfId="0" applyFont="1" applyBorder="1" applyAlignment="1" applyProtection="1">
      <alignment horizontal="left"/>
      <protection hidden="1"/>
    </xf>
    <xf numFmtId="170" fontId="6" fillId="0" borderId="12" xfId="0" applyNumberFormat="1" applyFont="1" applyBorder="1" applyAlignment="1" applyProtection="1">
      <alignment horizontal="left"/>
      <protection hidden="1"/>
    </xf>
    <xf numFmtId="170" fontId="6" fillId="0" borderId="14" xfId="0" applyNumberFormat="1" applyFont="1" applyBorder="1" applyAlignment="1" applyProtection="1">
      <alignment horizontal="left"/>
      <protection hidden="1"/>
    </xf>
    <xf numFmtId="0" fontId="48" fillId="0" borderId="0" xfId="15" applyBorder="1" applyAlignment="1" applyProtection="1">
      <alignment horizontal="center"/>
      <protection hidden="1"/>
    </xf>
    <xf numFmtId="2" fontId="40" fillId="0" borderId="0" xfId="0" applyNumberFormat="1" applyFont="1" applyAlignment="1" applyProtection="1">
      <alignment wrapText="1"/>
      <protection hidden="1"/>
    </xf>
    <xf numFmtId="0" fontId="15" fillId="0" borderId="2" xfId="0" applyFont="1" applyBorder="1" applyAlignment="1" applyProtection="1">
      <alignment vertical="center" wrapText="1"/>
      <protection hidden="1"/>
    </xf>
    <xf numFmtId="0" fontId="15" fillId="0" borderId="3" xfId="0" applyFont="1" applyBorder="1" applyAlignment="1" applyProtection="1">
      <alignment vertical="center" wrapText="1"/>
      <protection hidden="1"/>
    </xf>
    <xf numFmtId="0" fontId="15" fillId="0" borderId="4" xfId="0" applyFont="1" applyBorder="1" applyAlignment="1" applyProtection="1">
      <alignment vertical="center" wrapText="1"/>
      <protection hidden="1"/>
    </xf>
    <xf numFmtId="0" fontId="15" fillId="0" borderId="1" xfId="0" applyFont="1" applyBorder="1" applyAlignment="1" applyProtection="1">
      <alignment vertical="center" wrapText="1"/>
      <protection hidden="1"/>
    </xf>
    <xf numFmtId="0" fontId="15" fillId="0" borderId="0" xfId="0" applyFont="1" applyAlignment="1" applyProtection="1">
      <alignment vertical="center" wrapText="1"/>
      <protection hidden="1"/>
    </xf>
    <xf numFmtId="0" fontId="15" fillId="0" borderId="5" xfId="0" applyFont="1" applyBorder="1" applyAlignment="1" applyProtection="1">
      <alignment vertical="center" wrapText="1"/>
      <protection hidden="1"/>
    </xf>
    <xf numFmtId="0" fontId="15" fillId="0" borderId="6" xfId="0" applyFont="1" applyBorder="1" applyAlignment="1" applyProtection="1">
      <alignment vertical="center" wrapText="1"/>
      <protection hidden="1"/>
    </xf>
    <xf numFmtId="0" fontId="15" fillId="0" borderId="7" xfId="0" applyFont="1" applyBorder="1" applyAlignment="1" applyProtection="1">
      <alignment vertical="center" wrapText="1"/>
      <protection hidden="1"/>
    </xf>
    <xf numFmtId="0" fontId="15" fillId="0" borderId="8" xfId="0" applyFont="1" applyBorder="1" applyAlignment="1" applyProtection="1">
      <alignment vertical="center" wrapText="1"/>
      <protection hidden="1"/>
    </xf>
    <xf numFmtId="0" fontId="6" fillId="0" borderId="1" xfId="0" applyFont="1" applyBorder="1" applyProtection="1">
      <protection hidden="1"/>
    </xf>
    <xf numFmtId="0" fontId="0" fillId="0" borderId="5" xfId="0" applyBorder="1" applyProtection="1">
      <protection hidden="1"/>
    </xf>
    <xf numFmtId="0" fontId="6" fillId="0" borderId="2" xfId="0" applyFont="1" applyBorder="1" applyAlignment="1" applyProtection="1">
      <alignment horizontal="center" wrapText="1"/>
      <protection hidden="1"/>
    </xf>
    <xf numFmtId="0" fontId="0" fillId="0" borderId="6" xfId="0" applyBorder="1" applyAlignment="1" applyProtection="1">
      <alignment horizontal="center" wrapText="1"/>
      <protection hidden="1"/>
    </xf>
    <xf numFmtId="0" fontId="29" fillId="0" borderId="13" xfId="0" applyFont="1" applyBorder="1" applyAlignment="1" applyProtection="1">
      <alignment horizontal="center" vertical="center" wrapText="1"/>
      <protection hidden="1"/>
    </xf>
    <xf numFmtId="0" fontId="41" fillId="0" borderId="13" xfId="0" applyFont="1" applyBorder="1" applyAlignment="1" applyProtection="1">
      <alignment horizontal="center" vertical="center" wrapText="1"/>
      <protection hidden="1"/>
    </xf>
    <xf numFmtId="0" fontId="29" fillId="0" borderId="13" xfId="0"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1" fontId="29" fillId="0" borderId="13" xfId="0" applyNumberFormat="1" applyFont="1" applyBorder="1" applyAlignment="1" applyProtection="1">
      <alignment horizontal="center" vertical="center" wrapText="1"/>
      <protection hidden="1"/>
    </xf>
    <xf numFmtId="0" fontId="29" fillId="10" borderId="13" xfId="0" applyFont="1" applyFill="1" applyBorder="1" applyAlignment="1" applyProtection="1">
      <alignment horizontal="center" vertical="center"/>
      <protection hidden="1"/>
    </xf>
    <xf numFmtId="0" fontId="41" fillId="10" borderId="13" xfId="0" applyFont="1" applyFill="1" applyBorder="1" applyAlignment="1" applyProtection="1">
      <alignment horizontal="center" vertical="center"/>
      <protection hidden="1"/>
    </xf>
    <xf numFmtId="0" fontId="29" fillId="10" borderId="13" xfId="0" applyFont="1" applyFill="1" applyBorder="1" applyAlignment="1" applyProtection="1">
      <alignment horizontal="center" vertical="center" wrapText="1"/>
      <protection hidden="1"/>
    </xf>
    <xf numFmtId="0" fontId="41" fillId="10" borderId="13" xfId="0" applyFont="1" applyFill="1" applyBorder="1" applyAlignment="1" applyProtection="1">
      <alignment horizontal="center" vertical="center" wrapText="1"/>
      <protection hidden="1"/>
    </xf>
    <xf numFmtId="1" fontId="29" fillId="10" borderId="13" xfId="0" applyNumberFormat="1" applyFont="1" applyFill="1" applyBorder="1" applyAlignment="1" applyProtection="1">
      <alignment horizontal="center" vertical="center" wrapText="1"/>
      <protection hidden="1"/>
    </xf>
    <xf numFmtId="0" fontId="17" fillId="0" borderId="0" xfId="0" applyFont="1" applyProtection="1">
      <protection hidden="1"/>
    </xf>
    <xf numFmtId="0" fontId="6" fillId="10" borderId="5" xfId="0" applyFont="1" applyFill="1" applyBorder="1" applyAlignment="1" applyProtection="1">
      <alignment horizontal="center" vertical="center" wrapText="1"/>
      <protection hidden="1"/>
    </xf>
    <xf numFmtId="0" fontId="53" fillId="10" borderId="5" xfId="0" applyFont="1" applyFill="1" applyBorder="1" applyAlignment="1" applyProtection="1">
      <alignment horizontal="center" vertical="center" wrapText="1"/>
      <protection hidden="1"/>
    </xf>
    <xf numFmtId="0" fontId="53" fillId="10" borderId="8" xfId="0" applyFont="1" applyFill="1" applyBorder="1" applyAlignment="1" applyProtection="1">
      <alignment horizontal="center" vertical="center" wrapText="1"/>
      <protection hidden="1"/>
    </xf>
    <xf numFmtId="0" fontId="6" fillId="0" borderId="9" xfId="22" applyFont="1" applyBorder="1" applyAlignment="1">
      <alignment horizontal="center" vertical="center" wrapText="1"/>
    </xf>
    <xf numFmtId="0" fontId="6" fillId="0" borderId="11" xfId="22" applyFont="1" applyBorder="1" applyAlignment="1">
      <alignment horizontal="center" vertical="center" wrapText="1"/>
    </xf>
    <xf numFmtId="0" fontId="6" fillId="0" borderId="10" xfId="22" applyFont="1" applyBorder="1" applyAlignment="1">
      <alignment horizontal="center" vertical="center" wrapText="1"/>
    </xf>
    <xf numFmtId="0" fontId="6" fillId="0" borderId="12" xfId="22" applyFont="1" applyBorder="1" applyAlignment="1" applyProtection="1">
      <alignment horizontal="center" vertical="center"/>
      <protection hidden="1"/>
    </xf>
    <xf numFmtId="0" fontId="6" fillId="0" borderId="19" xfId="22" applyFont="1" applyBorder="1" applyAlignment="1" applyProtection="1">
      <alignment horizontal="center" vertical="center"/>
      <protection hidden="1"/>
    </xf>
    <xf numFmtId="0" fontId="6" fillId="0" borderId="14" xfId="22" applyFont="1" applyBorder="1" applyAlignment="1" applyProtection="1">
      <alignment horizontal="center" vertical="center"/>
      <protection hidden="1"/>
    </xf>
    <xf numFmtId="0" fontId="10" fillId="0" borderId="2" xfId="22" applyBorder="1" applyAlignment="1" applyProtection="1">
      <alignment horizontal="center"/>
      <protection hidden="1"/>
    </xf>
    <xf numFmtId="0" fontId="10" fillId="0" borderId="4" xfId="22" applyBorder="1" applyAlignment="1" applyProtection="1">
      <alignment horizontal="center"/>
      <protection hidden="1"/>
    </xf>
    <xf numFmtId="0" fontId="10" fillId="0" borderId="12" xfId="22"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6" fillId="10" borderId="12" xfId="15" applyFont="1" applyFill="1" applyBorder="1" applyAlignment="1" applyProtection="1">
      <alignment horizontal="center" vertical="center"/>
      <protection hidden="1"/>
    </xf>
    <xf numFmtId="0" fontId="6" fillId="10" borderId="14" xfId="15" applyFont="1" applyFill="1" applyBorder="1" applyAlignment="1" applyProtection="1">
      <alignment horizontal="center" vertical="center"/>
      <protection hidden="1"/>
    </xf>
    <xf numFmtId="0" fontId="6" fillId="16" borderId="12" xfId="15" applyFont="1" applyFill="1" applyBorder="1" applyAlignment="1" applyProtection="1">
      <alignment horizontal="center" vertical="center"/>
      <protection hidden="1"/>
    </xf>
    <xf numFmtId="0" fontId="6" fillId="16" borderId="14" xfId="15" applyFont="1" applyFill="1" applyBorder="1" applyAlignment="1" applyProtection="1">
      <alignment horizontal="center" vertical="center"/>
      <protection hidden="1"/>
    </xf>
    <xf numFmtId="0" fontId="6" fillId="0" borderId="9" xfId="22" applyFont="1" applyBorder="1" applyAlignment="1">
      <alignment horizontal="center" vertical="top" wrapText="1"/>
    </xf>
    <xf numFmtId="0" fontId="6" fillId="0" borderId="11" xfId="22" applyFont="1" applyBorder="1" applyAlignment="1">
      <alignment horizontal="center" vertical="top" wrapText="1"/>
    </xf>
    <xf numFmtId="0" fontId="6" fillId="0" borderId="10" xfId="22" applyFont="1" applyBorder="1" applyAlignment="1">
      <alignment horizontal="center" vertical="top" wrapText="1"/>
    </xf>
    <xf numFmtId="170" fontId="6" fillId="0" borderId="9" xfId="0" applyNumberFormat="1" applyFont="1" applyBorder="1" applyAlignment="1" applyProtection="1">
      <alignment horizontal="center"/>
      <protection hidden="1"/>
    </xf>
    <xf numFmtId="0" fontId="0" fillId="0" borderId="10" xfId="0" applyBorder="1" applyProtection="1">
      <protection hidden="1"/>
    </xf>
    <xf numFmtId="0" fontId="6" fillId="16" borderId="19" xfId="15" applyFont="1" applyFill="1" applyBorder="1" applyAlignment="1" applyProtection="1">
      <alignment horizontal="center" vertical="center"/>
      <protection hidden="1"/>
    </xf>
    <xf numFmtId="181" fontId="8" fillId="0" borderId="12" xfId="0" applyNumberFormat="1" applyFont="1" applyBorder="1" applyAlignment="1" applyProtection="1">
      <alignment horizontal="center"/>
      <protection hidden="1"/>
    </xf>
    <xf numFmtId="0" fontId="8" fillId="0" borderId="14" xfId="0" applyFont="1" applyBorder="1" applyAlignment="1" applyProtection="1">
      <alignment horizontal="center"/>
      <protection hidden="1"/>
    </xf>
    <xf numFmtId="0" fontId="6" fillId="0" borderId="0" xfId="22" applyFont="1" applyAlignment="1">
      <alignment horizontal="center" vertical="center" wrapText="1"/>
    </xf>
    <xf numFmtId="0" fontId="6" fillId="0" borderId="7" xfId="22" applyFont="1" applyBorder="1" applyAlignment="1">
      <alignment horizontal="center" vertical="center" wrapText="1"/>
    </xf>
    <xf numFmtId="0" fontId="6" fillId="10" borderId="19" xfId="15" applyFont="1" applyFill="1" applyBorder="1" applyAlignment="1" applyProtection="1">
      <alignment horizontal="center" vertical="center"/>
      <protection hidden="1"/>
    </xf>
    <xf numFmtId="0" fontId="7" fillId="0" borderId="0" xfId="0" applyFont="1" applyAlignment="1" applyProtection="1">
      <alignment horizontal="center"/>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0" fontId="0" fillId="0" borderId="4" xfId="0" applyBorder="1" applyAlignment="1" applyProtection="1">
      <alignment horizontal="left"/>
      <protection hidden="1"/>
    </xf>
    <xf numFmtId="170" fontId="7" fillId="0" borderId="12" xfId="0" applyNumberFormat="1" applyFont="1" applyBorder="1" applyAlignment="1" applyProtection="1">
      <alignment horizontal="left"/>
      <protection hidden="1"/>
    </xf>
    <xf numFmtId="170" fontId="7" fillId="0" borderId="19" xfId="0" applyNumberFormat="1" applyFont="1" applyBorder="1" applyAlignment="1" applyProtection="1">
      <alignment horizontal="left"/>
      <protection hidden="1"/>
    </xf>
    <xf numFmtId="0" fontId="0" fillId="0" borderId="14" xfId="0" applyBorder="1" applyAlignment="1" applyProtection="1">
      <alignment horizontal="left"/>
      <protection hidden="1"/>
    </xf>
    <xf numFmtId="170" fontId="6" fillId="0" borderId="12" xfId="0" applyNumberFormat="1" applyFont="1" applyBorder="1" applyAlignment="1" applyProtection="1">
      <alignment horizontal="right" vertical="center"/>
      <protection hidden="1"/>
    </xf>
    <xf numFmtId="0" fontId="46" fillId="0" borderId="19" xfId="0" applyFont="1" applyBorder="1" applyAlignment="1" applyProtection="1">
      <alignment horizontal="right" vertical="center"/>
      <protection hidden="1"/>
    </xf>
    <xf numFmtId="0" fontId="46" fillId="0" borderId="14" xfId="0" applyFont="1" applyBorder="1" applyAlignment="1" applyProtection="1">
      <alignment horizontal="right" vertical="center"/>
      <protection hidden="1"/>
    </xf>
    <xf numFmtId="0" fontId="6" fillId="0" borderId="1" xfId="0" applyFont="1" applyBorder="1" applyAlignment="1" applyProtection="1">
      <alignment horizontal="right"/>
      <protection hidden="1"/>
    </xf>
    <xf numFmtId="0" fontId="0" fillId="0" borderId="5" xfId="0" applyBorder="1" applyAlignment="1" applyProtection="1">
      <alignment horizontal="right"/>
      <protection hidden="1"/>
    </xf>
    <xf numFmtId="0" fontId="6" fillId="0" borderId="6" xfId="0" applyFont="1" applyBorder="1" applyAlignment="1" applyProtection="1">
      <alignment horizontal="right"/>
      <protection hidden="1"/>
    </xf>
    <xf numFmtId="0" fontId="0" fillId="0" borderId="7" xfId="0" applyBorder="1" applyAlignment="1" applyProtection="1">
      <alignment horizontal="right"/>
      <protection hidden="1"/>
    </xf>
    <xf numFmtId="3" fontId="7" fillId="11" borderId="12" xfId="16" applyNumberFormat="1" applyFont="1" applyFill="1" applyBorder="1" applyAlignment="1" applyProtection="1">
      <alignment horizontal="center" wrapText="1"/>
      <protection locked="0"/>
    </xf>
    <xf numFmtId="3" fontId="7" fillId="11" borderId="14" xfId="16" applyNumberFormat="1" applyFont="1" applyFill="1" applyBorder="1" applyAlignment="1" applyProtection="1">
      <alignment horizontal="center" wrapText="1"/>
      <protection locked="0"/>
    </xf>
    <xf numFmtId="0" fontId="0" fillId="0" borderId="8" xfId="0" applyBorder="1" applyAlignment="1" applyProtection="1">
      <alignment horizontal="right"/>
      <protection hidden="1"/>
    </xf>
    <xf numFmtId="0" fontId="17" fillId="0" borderId="1" xfId="0" applyFont="1" applyBorder="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37" fillId="0" borderId="6" xfId="0" applyFont="1" applyBorder="1" applyAlignment="1" applyProtection="1">
      <alignment horizontal="center" vertical="center" shrinkToFit="1"/>
      <protection hidden="1"/>
    </xf>
    <xf numFmtId="0" fontId="37" fillId="0" borderId="7" xfId="0"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170" fontId="7" fillId="0" borderId="6" xfId="0" applyNumberFormat="1" applyFont="1" applyBorder="1" applyAlignment="1" applyProtection="1">
      <alignment horizontal="left"/>
      <protection hidden="1"/>
    </xf>
    <xf numFmtId="170" fontId="7" fillId="0" borderId="7" xfId="0" applyNumberFormat="1" applyFont="1" applyBorder="1" applyAlignment="1" applyProtection="1">
      <alignment horizontal="left"/>
      <protection hidden="1"/>
    </xf>
    <xf numFmtId="0" fontId="0" fillId="0" borderId="8" xfId="0" applyBorder="1" applyAlignment="1" applyProtection="1">
      <alignment horizontal="left"/>
      <protection hidden="1"/>
    </xf>
    <xf numFmtId="170" fontId="17" fillId="0" borderId="2" xfId="0" applyNumberFormat="1" applyFont="1" applyBorder="1" applyAlignment="1" applyProtection="1">
      <alignment horizontal="center" vertical="center"/>
      <protection hidden="1"/>
    </xf>
    <xf numFmtId="170" fontId="17" fillId="0" borderId="3" xfId="0" applyNumberFormat="1" applyFont="1" applyBorder="1" applyAlignment="1" applyProtection="1">
      <alignment horizontal="center" vertical="center"/>
      <protection hidden="1"/>
    </xf>
    <xf numFmtId="0" fontId="37" fillId="0" borderId="4" xfId="0" applyFont="1" applyBorder="1" applyAlignment="1" applyProtection="1">
      <alignment horizontal="center" vertical="center"/>
      <protection hidden="1"/>
    </xf>
    <xf numFmtId="170" fontId="17" fillId="0" borderId="1" xfId="0" applyNumberFormat="1" applyFont="1" applyBorder="1" applyAlignment="1" applyProtection="1">
      <alignment horizontal="center" vertical="center"/>
      <protection hidden="1"/>
    </xf>
    <xf numFmtId="170" fontId="17" fillId="0" borderId="0" xfId="0" applyNumberFormat="1" applyFont="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37" fillId="0" borderId="6"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170" fontId="7" fillId="0" borderId="1" xfId="0" applyNumberFormat="1" applyFont="1" applyBorder="1" applyAlignment="1" applyProtection="1">
      <alignment horizontal="left"/>
      <protection hidden="1"/>
    </xf>
    <xf numFmtId="170" fontId="7" fillId="0" borderId="0" xfId="0" applyNumberFormat="1" applyFont="1" applyAlignment="1" applyProtection="1">
      <alignment horizontal="left"/>
      <protection hidden="1"/>
    </xf>
    <xf numFmtId="0" fontId="0" fillId="0" borderId="5" xfId="0" applyBorder="1" applyAlignment="1" applyProtection="1">
      <alignment horizontal="left"/>
      <protection hidden="1"/>
    </xf>
    <xf numFmtId="38" fontId="7" fillId="0" borderId="2" xfId="16" applyNumberFormat="1" applyFont="1" applyBorder="1" applyAlignment="1" applyProtection="1">
      <alignment horizontal="center"/>
      <protection hidden="1"/>
    </xf>
    <xf numFmtId="38" fontId="7" fillId="0" borderId="4" xfId="16" applyNumberFormat="1" applyFont="1" applyBorder="1" applyAlignment="1" applyProtection="1">
      <alignment horizontal="center"/>
      <protection hidden="1"/>
    </xf>
    <xf numFmtId="38" fontId="7" fillId="0" borderId="6" xfId="16" applyNumberFormat="1" applyFont="1" applyBorder="1" applyAlignment="1" applyProtection="1">
      <alignment horizontal="center"/>
      <protection hidden="1"/>
    </xf>
    <xf numFmtId="38" fontId="7" fillId="0" borderId="8" xfId="16" applyNumberFormat="1" applyFont="1" applyBorder="1" applyAlignment="1" applyProtection="1">
      <alignment horizontal="center"/>
      <protection hidden="1"/>
    </xf>
    <xf numFmtId="38" fontId="0" fillId="0" borderId="12" xfId="0" applyNumberFormat="1" applyBorder="1" applyAlignment="1" applyProtection="1">
      <alignment horizontal="center" vertical="center"/>
      <protection hidden="1"/>
    </xf>
    <xf numFmtId="38" fontId="0" fillId="0" borderId="14" xfId="0" applyNumberFormat="1" applyBorder="1" applyAlignment="1" applyProtection="1">
      <alignment horizontal="center" vertical="center"/>
      <protection hidden="1"/>
    </xf>
    <xf numFmtId="170" fontId="6" fillId="0" borderId="12" xfId="0" applyNumberFormat="1" applyFont="1" applyBorder="1" applyAlignment="1" applyProtection="1">
      <alignment horizontal="center"/>
      <protection hidden="1"/>
    </xf>
    <xf numFmtId="170" fontId="6" fillId="0" borderId="14" xfId="0" applyNumberFormat="1" applyFont="1" applyBorder="1" applyAlignment="1" applyProtection="1">
      <alignment horizontal="center"/>
      <protection hidden="1"/>
    </xf>
    <xf numFmtId="38" fontId="7" fillId="0" borderId="12" xfId="16" applyNumberFormat="1" applyFont="1" applyBorder="1" applyAlignment="1" applyProtection="1">
      <alignment horizontal="center"/>
      <protection hidden="1"/>
    </xf>
    <xf numFmtId="38" fontId="7" fillId="0" borderId="14" xfId="16" applyNumberFormat="1" applyFont="1" applyBorder="1" applyAlignment="1" applyProtection="1">
      <alignment horizontal="center"/>
      <protection hidden="1"/>
    </xf>
    <xf numFmtId="0" fontId="25" fillId="0" borderId="9" xfId="22" applyFont="1" applyBorder="1" applyAlignment="1">
      <alignment horizontal="center" vertical="center" wrapText="1"/>
    </xf>
    <xf numFmtId="0" fontId="25" fillId="0" borderId="11" xfId="22" applyFont="1" applyBorder="1" applyAlignment="1">
      <alignment horizontal="center" vertical="center" wrapText="1"/>
    </xf>
    <xf numFmtId="0" fontId="25" fillId="0" borderId="10" xfId="22" applyFont="1" applyBorder="1" applyAlignment="1">
      <alignment horizontal="center" vertical="center" wrapText="1"/>
    </xf>
    <xf numFmtId="0" fontId="6" fillId="10" borderId="12" xfId="15" applyFont="1" applyFill="1" applyBorder="1" applyAlignment="1" applyProtection="1">
      <alignment horizontal="center"/>
      <protection hidden="1"/>
    </xf>
    <xf numFmtId="0" fontId="6" fillId="10" borderId="19" xfId="15" applyFont="1" applyFill="1" applyBorder="1" applyAlignment="1" applyProtection="1">
      <alignment horizontal="center"/>
      <protection hidden="1"/>
    </xf>
    <xf numFmtId="0" fontId="6" fillId="10" borderId="14" xfId="15" applyFont="1" applyFill="1" applyBorder="1" applyAlignment="1" applyProtection="1">
      <alignment horizontal="center"/>
      <protection hidden="1"/>
    </xf>
    <xf numFmtId="0" fontId="6" fillId="10" borderId="2" xfId="15" applyFont="1" applyFill="1" applyBorder="1" applyAlignment="1" applyProtection="1">
      <alignment horizontal="center" vertical="center"/>
      <protection hidden="1"/>
    </xf>
    <xf numFmtId="0" fontId="6" fillId="10" borderId="4" xfId="15" applyFont="1" applyFill="1" applyBorder="1" applyAlignment="1" applyProtection="1">
      <alignment horizontal="center" vertical="center"/>
      <protection hidden="1"/>
    </xf>
    <xf numFmtId="0" fontId="6" fillId="10" borderId="6" xfId="15" applyFont="1" applyFill="1" applyBorder="1" applyAlignment="1" applyProtection="1">
      <alignment horizontal="center" vertical="center"/>
      <protection hidden="1"/>
    </xf>
    <xf numFmtId="0" fontId="6" fillId="10" borderId="8" xfId="15" applyFont="1" applyFill="1" applyBorder="1" applyAlignment="1" applyProtection="1">
      <alignment horizontal="center" vertical="center"/>
      <protection hidden="1"/>
    </xf>
    <xf numFmtId="3" fontId="17" fillId="0" borderId="12" xfId="0" applyNumberFormat="1" applyFont="1" applyBorder="1" applyProtection="1">
      <protection hidden="1"/>
    </xf>
    <xf numFmtId="3" fontId="27" fillId="0" borderId="19" xfId="0" applyNumberFormat="1" applyFont="1" applyBorder="1" applyProtection="1">
      <protection hidden="1"/>
    </xf>
    <xf numFmtId="169" fontId="17" fillId="0" borderId="12" xfId="0" applyNumberFormat="1" applyFont="1" applyBorder="1" applyProtection="1">
      <protection hidden="1"/>
    </xf>
    <xf numFmtId="169" fontId="27" fillId="0" borderId="19" xfId="0" applyNumberFormat="1" applyFont="1" applyBorder="1" applyProtection="1">
      <protection hidden="1"/>
    </xf>
    <xf numFmtId="2" fontId="6" fillId="0" borderId="12" xfId="0" applyNumberFormat="1" applyFont="1" applyBorder="1" applyProtection="1">
      <protection hidden="1"/>
    </xf>
    <xf numFmtId="2" fontId="0" fillId="0" borderId="14" xfId="0" applyNumberFormat="1" applyBorder="1" applyProtection="1">
      <protection hidden="1"/>
    </xf>
    <xf numFmtId="179" fontId="17" fillId="0" borderId="79" xfId="0" applyNumberFormat="1" applyFont="1" applyBorder="1" applyProtection="1">
      <protection hidden="1"/>
    </xf>
    <xf numFmtId="179" fontId="27" fillId="0" borderId="81" xfId="0" applyNumberFormat="1" applyFont="1" applyBorder="1" applyProtection="1">
      <protection hidden="1"/>
    </xf>
    <xf numFmtId="169" fontId="6" fillId="0" borderId="6" xfId="0" applyNumberFormat="1" applyFont="1" applyBorder="1" applyAlignment="1" applyProtection="1">
      <alignment horizontal="center" vertical="center"/>
      <protection hidden="1"/>
    </xf>
    <xf numFmtId="169" fontId="6" fillId="0" borderId="7" xfId="0" applyNumberFormat="1" applyFont="1" applyBorder="1" applyAlignment="1" applyProtection="1">
      <alignment horizontal="center" vertical="center"/>
      <protection hidden="1"/>
    </xf>
    <xf numFmtId="179" fontId="6" fillId="0" borderId="1" xfId="0" applyNumberFormat="1" applyFont="1" applyBorder="1" applyProtection="1">
      <protection hidden="1"/>
    </xf>
    <xf numFmtId="179" fontId="0" fillId="0" borderId="5" xfId="0" applyNumberFormat="1" applyBorder="1" applyProtection="1">
      <protection hidden="1"/>
    </xf>
    <xf numFmtId="2" fontId="6" fillId="0" borderId="6" xfId="0" applyNumberFormat="1" applyFont="1" applyBorder="1" applyProtection="1">
      <protection hidden="1"/>
    </xf>
    <xf numFmtId="2" fontId="0" fillId="0" borderId="7" xfId="0" applyNumberFormat="1" applyBorder="1" applyProtection="1">
      <protection hidden="1"/>
    </xf>
    <xf numFmtId="179" fontId="17" fillId="0" borderId="88" xfId="0" applyNumberFormat="1" applyFont="1" applyBorder="1" applyProtection="1">
      <protection hidden="1"/>
    </xf>
    <xf numFmtId="179" fontId="27" fillId="0" borderId="75" xfId="0" applyNumberFormat="1" applyFont="1" applyBorder="1" applyProtection="1">
      <protection hidden="1"/>
    </xf>
    <xf numFmtId="169" fontId="6" fillId="0" borderId="1" xfId="0" applyNumberFormat="1" applyFont="1" applyBorder="1" applyAlignment="1" applyProtection="1">
      <alignment horizontal="center" vertical="center"/>
      <protection hidden="1"/>
    </xf>
    <xf numFmtId="169" fontId="6" fillId="0" borderId="0" xfId="0" applyNumberFormat="1" applyFont="1" applyAlignment="1" applyProtection="1">
      <alignment horizontal="center" vertical="center"/>
      <protection hidden="1"/>
    </xf>
    <xf numFmtId="179" fontId="6" fillId="0" borderId="88" xfId="0" applyNumberFormat="1" applyFont="1" applyBorder="1" applyProtection="1">
      <protection hidden="1"/>
    </xf>
    <xf numFmtId="179" fontId="0" fillId="0" borderId="75" xfId="0" applyNumberFormat="1" applyBorder="1" applyProtection="1">
      <protection hidden="1"/>
    </xf>
    <xf numFmtId="179" fontId="6" fillId="0" borderId="2" xfId="0" applyNumberFormat="1" applyFont="1" applyBorder="1" applyProtection="1">
      <protection hidden="1"/>
    </xf>
    <xf numFmtId="179" fontId="0" fillId="0" borderId="4" xfId="0" applyNumberFormat="1" applyBorder="1" applyProtection="1">
      <protection hidden="1"/>
    </xf>
    <xf numFmtId="0" fontId="7" fillId="0" borderId="9"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6" fillId="0" borderId="3" xfId="0" applyFont="1" applyBorder="1" applyAlignment="1" applyProtection="1">
      <alignment horizontal="center" wrapText="1"/>
      <protection hidden="1"/>
    </xf>
    <xf numFmtId="0" fontId="7" fillId="0" borderId="2"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wrapText="1"/>
      <protection hidden="1"/>
    </xf>
    <xf numFmtId="0" fontId="7"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11" borderId="1" xfId="0" applyFont="1" applyFill="1" applyBorder="1" applyAlignment="1" applyProtection="1">
      <alignment horizontal="center"/>
      <protection locked="0"/>
    </xf>
    <xf numFmtId="0" fontId="6" fillId="11" borderId="0" xfId="0" applyFont="1" applyFill="1" applyAlignment="1" applyProtection="1">
      <alignment horizontal="center"/>
      <protection locked="0"/>
    </xf>
    <xf numFmtId="0" fontId="6" fillId="11" borderId="5" xfId="0" applyFont="1" applyFill="1" applyBorder="1" applyAlignment="1" applyProtection="1">
      <alignment horizontal="center"/>
      <protection locked="0"/>
    </xf>
    <xf numFmtId="180" fontId="6" fillId="11" borderId="1" xfId="16" applyNumberFormat="1" applyFont="1" applyFill="1" applyBorder="1" applyAlignment="1" applyProtection="1">
      <alignment horizontal="center"/>
      <protection locked="0"/>
    </xf>
    <xf numFmtId="180" fontId="6" fillId="11" borderId="0" xfId="16" applyNumberFormat="1" applyFont="1" applyFill="1" applyBorder="1" applyAlignment="1" applyProtection="1">
      <alignment horizontal="center"/>
      <protection locked="0"/>
    </xf>
    <xf numFmtId="180" fontId="6" fillId="11" borderId="5" xfId="16" applyNumberFormat="1" applyFont="1" applyFill="1" applyBorder="1" applyAlignment="1" applyProtection="1">
      <alignment horizontal="center"/>
      <protection locked="0"/>
    </xf>
    <xf numFmtId="0" fontId="17" fillId="0" borderId="19" xfId="0" applyFont="1" applyBorder="1" applyProtection="1">
      <protection hidden="1"/>
    </xf>
    <xf numFmtId="0" fontId="17" fillId="0" borderId="14" xfId="0" applyFont="1" applyBorder="1" applyProtection="1">
      <protection hidden="1"/>
    </xf>
    <xf numFmtId="1" fontId="7" fillId="11" borderId="103" xfId="0" applyNumberFormat="1" applyFont="1" applyFill="1" applyBorder="1" applyAlignment="1" applyProtection="1">
      <alignment horizontal="center"/>
      <protection locked="0"/>
    </xf>
    <xf numFmtId="1" fontId="7" fillId="11" borderId="36" xfId="0" applyNumberFormat="1" applyFont="1" applyFill="1" applyBorder="1" applyAlignment="1" applyProtection="1">
      <alignment horizontal="center"/>
      <protection locked="0"/>
    </xf>
    <xf numFmtId="1" fontId="7" fillId="11" borderId="70" xfId="0" applyNumberFormat="1" applyFont="1" applyFill="1" applyBorder="1" applyAlignment="1" applyProtection="1">
      <alignment horizontal="center"/>
      <protection locked="0"/>
    </xf>
    <xf numFmtId="1" fontId="7" fillId="11" borderId="104" xfId="0" applyNumberFormat="1" applyFont="1" applyFill="1" applyBorder="1" applyAlignment="1" applyProtection="1">
      <alignment horizontal="center"/>
      <protection locked="0"/>
    </xf>
    <xf numFmtId="1" fontId="6" fillId="11" borderId="2" xfId="0" applyNumberFormat="1" applyFont="1" applyFill="1" applyBorder="1" applyProtection="1">
      <protection locked="0"/>
    </xf>
    <xf numFmtId="0" fontId="0" fillId="0" borderId="3" xfId="0" applyBorder="1"/>
    <xf numFmtId="0" fontId="0" fillId="0" borderId="4" xfId="0" applyBorder="1"/>
    <xf numFmtId="0" fontId="6" fillId="0" borderId="12" xfId="0" applyFont="1" applyBorder="1" applyAlignment="1" applyProtection="1">
      <alignment horizontal="center" wrapText="1"/>
      <protection hidden="1"/>
    </xf>
    <xf numFmtId="0" fontId="0" fillId="0" borderId="14" xfId="0" applyBorder="1" applyAlignment="1" applyProtection="1">
      <alignment wrapText="1"/>
      <protection hidden="1"/>
    </xf>
    <xf numFmtId="2" fontId="6" fillId="0" borderId="2" xfId="0" applyNumberFormat="1" applyFont="1" applyBorder="1" applyAlignment="1" applyProtection="1">
      <alignment horizontal="center"/>
      <protection hidden="1"/>
    </xf>
    <xf numFmtId="2" fontId="0" fillId="0" borderId="4" xfId="0" applyNumberFormat="1" applyBorder="1" applyAlignment="1" applyProtection="1">
      <alignment horizontal="center"/>
      <protection hidden="1"/>
    </xf>
    <xf numFmtId="0" fontId="6" fillId="0" borderId="2" xfId="0" applyFont="1" applyBorder="1" applyAlignment="1" applyProtection="1">
      <alignment wrapText="1"/>
      <protection hidden="1"/>
    </xf>
    <xf numFmtId="0" fontId="0" fillId="0" borderId="3" xfId="0" applyBorder="1" applyAlignment="1" applyProtection="1">
      <alignment wrapText="1"/>
      <protection hidden="1"/>
    </xf>
    <xf numFmtId="0" fontId="0" fillId="0" borderId="4" xfId="0" applyBorder="1" applyAlignment="1" applyProtection="1">
      <alignment wrapText="1"/>
      <protection hidden="1"/>
    </xf>
    <xf numFmtId="3" fontId="6" fillId="0" borderId="0" xfId="0" applyNumberFormat="1" applyFont="1" applyProtection="1">
      <protection hidden="1"/>
    </xf>
    <xf numFmtId="0" fontId="0" fillId="0" borderId="0" xfId="0" applyProtection="1">
      <protection hidden="1"/>
    </xf>
    <xf numFmtId="2" fontId="6" fillId="0" borderId="1" xfId="0" applyNumberFormat="1" applyFont="1" applyBorder="1" applyAlignment="1" applyProtection="1">
      <alignment horizontal="center"/>
      <protection hidden="1"/>
    </xf>
    <xf numFmtId="2" fontId="0" fillId="0" borderId="5" xfId="0" applyNumberFormat="1" applyBorder="1" applyAlignment="1" applyProtection="1">
      <alignment horizontal="center"/>
      <protection hidden="1"/>
    </xf>
    <xf numFmtId="2" fontId="6" fillId="11" borderId="1" xfId="0" applyNumberFormat="1" applyFont="1" applyFill="1" applyBorder="1" applyAlignment="1" applyProtection="1">
      <alignment horizontal="center"/>
      <protection locked="0"/>
    </xf>
    <xf numFmtId="2" fontId="6" fillId="11" borderId="0" xfId="0" applyNumberFormat="1" applyFont="1" applyFill="1" applyAlignment="1" applyProtection="1">
      <alignment horizontal="center"/>
      <protection locked="0"/>
    </xf>
    <xf numFmtId="0" fontId="0" fillId="0" borderId="14" xfId="0" applyBorder="1" applyAlignment="1" applyProtection="1">
      <alignment horizontal="center" wrapText="1"/>
      <protection hidden="1"/>
    </xf>
    <xf numFmtId="1" fontId="6" fillId="11" borderId="1" xfId="0" applyNumberFormat="1" applyFont="1" applyFill="1" applyBorder="1" applyProtection="1">
      <protection locked="0"/>
    </xf>
    <xf numFmtId="1" fontId="6" fillId="11" borderId="0" xfId="0" applyNumberFormat="1" applyFont="1" applyFill="1" applyProtection="1">
      <protection locked="0"/>
    </xf>
    <xf numFmtId="1" fontId="6" fillId="11" borderId="5" xfId="0" applyNumberFormat="1" applyFont="1" applyFill="1" applyBorder="1" applyProtection="1">
      <protection locked="0"/>
    </xf>
    <xf numFmtId="2" fontId="7" fillId="0" borderId="12" xfId="0" applyNumberFormat="1" applyFont="1" applyBorder="1" applyAlignment="1" applyProtection="1">
      <alignment horizontal="center"/>
      <protection hidden="1"/>
    </xf>
    <xf numFmtId="2" fontId="0" fillId="0" borderId="14" xfId="0" applyNumberFormat="1" applyBorder="1" applyAlignment="1" applyProtection="1">
      <alignment horizontal="center"/>
      <protection hidden="1"/>
    </xf>
    <xf numFmtId="0" fontId="6" fillId="0" borderId="19" xfId="0" applyFont="1" applyBorder="1" applyAlignment="1" applyProtection="1">
      <alignment horizontal="center" wrapText="1"/>
      <protection hidden="1"/>
    </xf>
    <xf numFmtId="0" fontId="7" fillId="0" borderId="2" xfId="0" applyFont="1" applyBorder="1" applyAlignment="1" applyProtection="1">
      <alignment vertical="center"/>
      <protection hidden="1"/>
    </xf>
    <xf numFmtId="0" fontId="2" fillId="0" borderId="6" xfId="0" applyFont="1" applyBorder="1" applyAlignment="1" applyProtection="1">
      <alignment vertical="center"/>
      <protection hidden="1"/>
    </xf>
    <xf numFmtId="0" fontId="6" fillId="0" borderId="12" xfId="0" applyFont="1" applyBorder="1" applyAlignment="1" applyProtection="1">
      <alignment horizontal="center"/>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7" fillId="11" borderId="12" xfId="0" applyFont="1" applyFill="1" applyBorder="1" applyAlignment="1" applyProtection="1">
      <alignment horizontal="center" vertical="center"/>
      <protection locked="0"/>
    </xf>
    <xf numFmtId="0" fontId="7" fillId="11" borderId="19" xfId="0" applyFont="1" applyFill="1" applyBorder="1" applyAlignment="1" applyProtection="1">
      <alignment horizontal="center" vertical="center"/>
      <protection locked="0"/>
    </xf>
    <xf numFmtId="0" fontId="7" fillId="11" borderId="14"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protection hidden="1"/>
    </xf>
    <xf numFmtId="0" fontId="6" fillId="0" borderId="19" xfId="0" applyFont="1" applyBorder="1" applyAlignment="1" applyProtection="1">
      <alignment horizontal="left" vertical="center"/>
      <protection hidden="1"/>
    </xf>
    <xf numFmtId="0" fontId="0" fillId="0" borderId="19" xfId="0" applyBorder="1" applyAlignment="1" applyProtection="1">
      <alignment horizontal="left"/>
      <protection hidden="1"/>
    </xf>
    <xf numFmtId="1" fontId="6" fillId="11" borderId="6" xfId="0" applyNumberFormat="1" applyFont="1" applyFill="1" applyBorder="1" applyProtection="1">
      <protection locked="0"/>
    </xf>
    <xf numFmtId="1" fontId="6" fillId="11" borderId="7" xfId="0" applyNumberFormat="1" applyFont="1" applyFill="1" applyBorder="1" applyProtection="1">
      <protection locked="0"/>
    </xf>
    <xf numFmtId="1" fontId="6" fillId="11" borderId="8" xfId="0" applyNumberFormat="1" applyFont="1" applyFill="1" applyBorder="1" applyProtection="1">
      <protection locked="0"/>
    </xf>
    <xf numFmtId="170" fontId="6" fillId="13" borderId="6" xfId="0" applyNumberFormat="1" applyFont="1" applyFill="1" applyBorder="1" applyAlignment="1" applyProtection="1">
      <alignment horizontal="center"/>
      <protection hidden="1"/>
    </xf>
    <xf numFmtId="170" fontId="6" fillId="13" borderId="7" xfId="0" applyNumberFormat="1" applyFont="1" applyFill="1" applyBorder="1" applyAlignment="1" applyProtection="1">
      <alignment horizontal="center"/>
      <protection hidden="1"/>
    </xf>
    <xf numFmtId="170" fontId="6" fillId="13" borderId="8" xfId="0" applyNumberFormat="1" applyFont="1" applyFill="1" applyBorder="1" applyAlignment="1" applyProtection="1">
      <alignment horizontal="center"/>
      <protection hidden="1"/>
    </xf>
    <xf numFmtId="0" fontId="6" fillId="0" borderId="6" xfId="0" applyFont="1" applyBorder="1" applyAlignment="1" applyProtection="1">
      <alignment horizontal="left"/>
      <protection hidden="1"/>
    </xf>
    <xf numFmtId="2" fontId="7" fillId="14" borderId="105" xfId="0" applyNumberFormat="1" applyFont="1" applyFill="1" applyBorder="1" applyAlignment="1" applyProtection="1">
      <alignment horizontal="center"/>
      <protection locked="0"/>
    </xf>
    <xf numFmtId="2" fontId="7" fillId="14" borderId="85" xfId="0" applyNumberFormat="1" applyFont="1" applyFill="1" applyBorder="1" applyAlignment="1" applyProtection="1">
      <alignment horizontal="center"/>
      <protection locked="0"/>
    </xf>
    <xf numFmtId="2" fontId="7" fillId="14" borderId="107" xfId="0" applyNumberFormat="1" applyFont="1" applyFill="1" applyBorder="1" applyAlignment="1" applyProtection="1">
      <alignment horizontal="center"/>
      <protection locked="0"/>
    </xf>
    <xf numFmtId="0" fontId="0" fillId="0" borderId="11" xfId="0" applyBorder="1" applyProtection="1">
      <protection hidden="1"/>
    </xf>
    <xf numFmtId="2" fontId="7" fillId="14" borderId="106" xfId="0" applyNumberFormat="1" applyFont="1" applyFill="1" applyBorder="1" applyAlignment="1" applyProtection="1">
      <alignment horizontal="center"/>
      <protection locked="0"/>
    </xf>
    <xf numFmtId="170" fontId="6" fillId="13" borderId="1" xfId="0" applyNumberFormat="1" applyFont="1" applyFill="1" applyBorder="1" applyAlignment="1" applyProtection="1">
      <alignment horizontal="center"/>
      <protection hidden="1"/>
    </xf>
    <xf numFmtId="170" fontId="6" fillId="13" borderId="0" xfId="0" applyNumberFormat="1" applyFont="1" applyFill="1" applyAlignment="1" applyProtection="1">
      <alignment horizontal="center"/>
      <protection hidden="1"/>
    </xf>
    <xf numFmtId="0" fontId="6" fillId="0" borderId="19" xfId="0" applyFont="1" applyBorder="1" applyAlignment="1" applyProtection="1">
      <alignment horizontal="center"/>
      <protection hidden="1"/>
    </xf>
    <xf numFmtId="0" fontId="6" fillId="0" borderId="14" xfId="0" applyFont="1" applyBorder="1" applyAlignment="1" applyProtection="1">
      <alignment horizontal="center"/>
      <protection hidden="1"/>
    </xf>
    <xf numFmtId="2" fontId="17" fillId="0" borderId="3" xfId="0" applyNumberFormat="1" applyFont="1" applyBorder="1" applyAlignment="1" applyProtection="1">
      <alignment horizontal="center" vertical="center"/>
      <protection hidden="1"/>
    </xf>
    <xf numFmtId="2" fontId="17" fillId="0" borderId="7" xfId="0" applyNumberFormat="1"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8" fontId="17" fillId="0" borderId="3" xfId="16" applyNumberFormat="1" applyFont="1" applyBorder="1" applyAlignment="1" applyProtection="1">
      <alignment vertical="center"/>
      <protection hidden="1"/>
    </xf>
    <xf numFmtId="38" fontId="37" fillId="0" borderId="7" xfId="16" applyNumberFormat="1" applyFont="1" applyBorder="1" applyAlignment="1" applyProtection="1">
      <alignment vertical="center"/>
      <protection hidden="1"/>
    </xf>
    <xf numFmtId="0" fontId="7" fillId="0" borderId="3" xfId="0" applyFont="1" applyBorder="1" applyAlignment="1" applyProtection="1">
      <alignment horizontal="center" vertical="center"/>
      <protection hidden="1"/>
    </xf>
    <xf numFmtId="2" fontId="17" fillId="11" borderId="9" xfId="0" applyNumberFormat="1" applyFont="1" applyFill="1" applyBorder="1" applyAlignment="1" applyProtection="1">
      <alignment horizontal="center" vertical="center"/>
      <protection locked="0"/>
    </xf>
    <xf numFmtId="2" fontId="17" fillId="11" borderId="10"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2" fontId="28" fillId="0" borderId="2" xfId="0" applyNumberFormat="1" applyFont="1" applyBorder="1" applyAlignment="1" applyProtection="1">
      <alignment horizontal="center" vertical="center"/>
      <protection hidden="1"/>
    </xf>
    <xf numFmtId="0" fontId="41" fillId="0" borderId="6" xfId="0" applyFont="1" applyBorder="1" applyAlignment="1" applyProtection="1">
      <alignment vertical="center"/>
      <protection hidden="1"/>
    </xf>
    <xf numFmtId="0" fontId="17" fillId="0" borderId="4" xfId="0" applyFont="1" applyBorder="1" applyAlignment="1" applyProtection="1">
      <alignment vertical="center"/>
      <protection hidden="1"/>
    </xf>
    <xf numFmtId="0" fontId="37" fillId="0" borderId="8" xfId="0" applyFont="1" applyBorder="1" applyAlignment="1" applyProtection="1">
      <alignment vertical="center"/>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2" fontId="17" fillId="0" borderId="2" xfId="0" applyNumberFormat="1" applyFont="1" applyBorder="1" applyAlignment="1" applyProtection="1">
      <alignment horizontal="center" vertical="center"/>
      <protection hidden="1"/>
    </xf>
    <xf numFmtId="2" fontId="17" fillId="0" borderId="6" xfId="0" applyNumberFormat="1" applyFont="1" applyBorder="1" applyAlignment="1" applyProtection="1">
      <alignment horizontal="center" vertical="center"/>
      <protection hidden="1"/>
    </xf>
    <xf numFmtId="38" fontId="28" fillId="0" borderId="3" xfId="16" applyNumberFormat="1" applyFont="1" applyBorder="1" applyAlignment="1" applyProtection="1">
      <alignment vertical="center"/>
      <protection hidden="1"/>
    </xf>
    <xf numFmtId="38" fontId="41" fillId="0" borderId="7" xfId="16" applyNumberFormat="1" applyFont="1" applyBorder="1" applyAlignment="1" applyProtection="1">
      <alignment vertical="center"/>
      <protection hidden="1"/>
    </xf>
    <xf numFmtId="0" fontId="6" fillId="0" borderId="1" xfId="0" applyFont="1" applyBorder="1" applyAlignment="1" applyProtection="1">
      <alignment horizontal="left"/>
      <protection hidden="1"/>
    </xf>
    <xf numFmtId="0" fontId="6" fillId="13" borderId="0" xfId="15" applyFont="1" applyFill="1" applyBorder="1" applyAlignment="1" applyProtection="1">
      <alignment horizontal="center" vertical="center"/>
      <protection hidden="1"/>
    </xf>
  </cellXfs>
  <cellStyles count="23">
    <cellStyle name="20% - Akzent1_Gründungsplaner 01.2013(1)" xfId="1" xr:uid="{00000000-0005-0000-0000-000000000000}"/>
    <cellStyle name="20% - Akzent2_Gründungsplaner 01.2013(1)" xfId="2" xr:uid="{00000000-0005-0000-0000-000001000000}"/>
    <cellStyle name="20% - Akzent3_Gründungsplaner 01.2013(1)" xfId="3" xr:uid="{00000000-0005-0000-0000-000002000000}"/>
    <cellStyle name="20% - Akzent4_Gründungsplaner 01.2013(1)" xfId="4" xr:uid="{00000000-0005-0000-0000-000003000000}"/>
    <cellStyle name="20% - Akzent5_Gründungsplaner 01.2013(1)" xfId="5" xr:uid="{00000000-0005-0000-0000-000004000000}"/>
    <cellStyle name="20% - Akzent6_Gründungsplaner 01.2013(1)" xfId="6" xr:uid="{00000000-0005-0000-0000-000005000000}"/>
    <cellStyle name="40% - Akzent1_Gründungsplaner 01.2013(1)" xfId="7" xr:uid="{00000000-0005-0000-0000-000006000000}"/>
    <cellStyle name="40% - Akzent2_Gründungsplaner 01.2013(1)" xfId="8" xr:uid="{00000000-0005-0000-0000-000007000000}"/>
    <cellStyle name="40% - Akzent3_Gründungsplaner 01.2013(1)" xfId="9" xr:uid="{00000000-0005-0000-0000-000008000000}"/>
    <cellStyle name="40% - Akzent4_Gründungsplaner 01.2013(1)" xfId="10" xr:uid="{00000000-0005-0000-0000-000009000000}"/>
    <cellStyle name="40% - Akzent5_Gründungsplaner 01.2013(1)" xfId="11" xr:uid="{00000000-0005-0000-0000-00000A000000}"/>
    <cellStyle name="40% - Akzent6_Gründungsplaner 01.2013(1)" xfId="12" xr:uid="{00000000-0005-0000-0000-00000B000000}"/>
    <cellStyle name="Dezimal [0]" xfId="13" builtinId="6"/>
    <cellStyle name="Dezimal_Personalkosten" xfId="14" xr:uid="{00000000-0005-0000-0000-00000D000000}"/>
    <cellStyle name="Komma" xfId="16" builtinId="3"/>
    <cellStyle name="Link" xfId="15" builtinId="8"/>
    <cellStyle name="Prozent" xfId="17" builtinId="5"/>
    <cellStyle name="Standard" xfId="0" builtinId="0"/>
    <cellStyle name="Standard 2" xfId="18" xr:uid="{00000000-0005-0000-0000-000012000000}"/>
    <cellStyle name="Standard_Ba198" xfId="19" xr:uid="{00000000-0005-0000-0000-000013000000}"/>
    <cellStyle name="Standard_Liquiditätsplan" xfId="20" xr:uid="{00000000-0005-0000-0000-000014000000}"/>
    <cellStyle name="Standard_Musterinvestition" xfId="21" xr:uid="{00000000-0005-0000-0000-000015000000}"/>
    <cellStyle name="Standard_Personalkosten" xfId="22" xr:uid="{00000000-0005-0000-0000-000016000000}"/>
  </cellStyles>
  <dxfs count="4">
    <dxf>
      <fill>
        <patternFill>
          <bgColor indexed="10"/>
        </patternFill>
      </fill>
    </dxf>
    <dxf>
      <fill>
        <patternFill>
          <bgColor theme="0"/>
        </patternFill>
      </fill>
      <border>
        <left/>
      </border>
    </dxf>
    <dxf>
      <fill>
        <patternFill>
          <bgColor theme="0" tint="-0.14996795556505021"/>
        </patternFill>
      </fill>
      <border>
        <left style="thin">
          <color indexed="64"/>
        </left>
      </border>
    </dxf>
    <dxf>
      <fill>
        <patternFill>
          <bgColor theme="0"/>
        </patternFill>
      </fill>
      <border>
        <left/>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20-EC42-11CE-9E0D-00AA006002F3}" ax:persistence="persistStreamInit" r:id="rId1"/>
</file>

<file path=xl/ctrlProps/ctrlProp1.xml><?xml version="1.0" encoding="utf-8"?>
<formControlPr xmlns="http://schemas.microsoft.com/office/spreadsheetml/2009/9/main" objectType="Drop" dropStyle="combo" dx="16" fmlaLink="$A$49" fmlaRange="$A$38:$A$48" noThreeD="1" sel="1"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390525</xdr:colOff>
          <xdr:row>8</xdr:row>
          <xdr:rowOff>19050</xdr:rowOff>
        </xdr:from>
        <xdr:to>
          <xdr:col>1</xdr:col>
          <xdr:colOff>438150</xdr:colOff>
          <xdr:row>8</xdr:row>
          <xdr:rowOff>66675</xdr:rowOff>
        </xdr:to>
        <xdr:sp macro="" textlink="">
          <xdr:nvSpPr>
            <xdr:cNvPr id="6205" name="ListBox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9525</xdr:rowOff>
        </xdr:from>
        <xdr:to>
          <xdr:col>5</xdr:col>
          <xdr:colOff>0</xdr:colOff>
          <xdr:row>15</xdr:row>
          <xdr:rowOff>19050</xdr:rowOff>
        </xdr:to>
        <xdr:sp macro="" textlink="">
          <xdr:nvSpPr>
            <xdr:cNvPr id="53003" name="Drop Down 4875" hidden="1">
              <a:extLst>
                <a:ext uri="{63B3BB69-23CF-44E3-9099-C40C66FF867C}">
                  <a14:compatExt spid="_x0000_s53003"/>
                </a:ext>
                <a:ext uri="{FF2B5EF4-FFF2-40B4-BE49-F238E27FC236}">
                  <a16:creationId xmlns:a16="http://schemas.microsoft.com/office/drawing/2014/main" id="{00000000-0008-0000-0000-00000BCF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6</xdr:col>
      <xdr:colOff>3995</xdr:colOff>
      <xdr:row>1</xdr:row>
      <xdr:rowOff>98629</xdr:rowOff>
    </xdr:from>
    <xdr:to>
      <xdr:col>9</xdr:col>
      <xdr:colOff>525412</xdr:colOff>
      <xdr:row>4</xdr:row>
      <xdr:rowOff>1738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5220" y="260554"/>
          <a:ext cx="2712167" cy="4460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609600</xdr:colOff>
          <xdr:row>0</xdr:row>
          <xdr:rowOff>133350</xdr:rowOff>
        </xdr:from>
        <xdr:to>
          <xdr:col>6</xdr:col>
          <xdr:colOff>295275</xdr:colOff>
          <xdr:row>2</xdr:row>
          <xdr:rowOff>66675</xdr:rowOff>
        </xdr:to>
        <xdr:sp macro="" textlink="">
          <xdr:nvSpPr>
            <xdr:cNvPr id="69634" name="Button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diese Seite drucken</a:t>
              </a:r>
            </a:p>
          </xdr:txBody>
        </xdr:sp>
        <xdr:clientData fPrintsWithSheet="0"/>
      </xdr:twoCellAnchor>
    </mc:Choice>
    <mc:Fallback/>
  </mc:AlternateContent>
  <xdr:twoCellAnchor>
    <xdr:from>
      <xdr:col>0</xdr:col>
      <xdr:colOff>88900</xdr:colOff>
      <xdr:row>0</xdr:row>
      <xdr:rowOff>50800</xdr:rowOff>
    </xdr:from>
    <xdr:to>
      <xdr:col>7</xdr:col>
      <xdr:colOff>550332</xdr:colOff>
      <xdr:row>54</xdr:row>
      <xdr:rowOff>42333</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8900" y="50800"/>
          <a:ext cx="5784849" cy="856403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a:t>
          </a:r>
          <a:b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br>
          <a:endPar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Arbeitsanweisung / Nutzungshinweise</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 Tipp zu Beginn! Drucken Sie diese Arbeitsanweisung für sich aus und legen Sie diese während der Bearbeitung neben sich.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über die Struktur dieses Gründungsplaners: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Gründungsplaners können Sie die wesentlichen Bestandteile einer Planungsrechnung für drei Jahre erstellen, die Sie beispielsweise für die Beantragung eines Darlehens brauchen. Sie verschaffen sich selbst Klarheit, ob Sie von Ihrem Vorhaben auch leben können.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Struktur entspricht der eines Jahresabschlusses, bestehend aus einer Bilanz und einer Gewinn- und Verlustrechnung. Hinzu kommen eine Liquiditätsplanung sowie weitere Hilfsmittel wie eine Umsatzplanung mit verschiedenen Möglichkeiten, die Höhe Ihrer voraussichtlichen Umsätze zu ermitteln.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Kapitalbedarfs- und Finanzierungsplanung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Plan-Bilanz) werden zwei Fragen beantwortet: </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Was habe ich bzw. brauche ich? Die Antwort erfassen Sie im Blatt Kapitalbedarf.</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Woher habe ich das? Von mir selbst oder Anteilseignern: Eigenkapital;  von anderen: Fremdkapital.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Erfasst werden Ihre Antworten im Finanzierungsplan.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Rentabilitätsvorschau</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beantworten Sie die Frage: Was will ich machen?  Genauer: Welche Kosten entstehen mir bei meiner geplanten Tätigkeit als UnternehmerIn (Blätter: Personalkosten und übrige Kosten)?  Wie hoch sind meine privaten Ausgaben (Blatt: Unternehmerlohn)?  Und wie hoch müssen meine Umsätze mindestens sein, damit ich davon leben kann und meine Selbständigkeit tragfähig ist (Blatt: Umsatzplanung)?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Im Einzelnen geht es um die folgenden Bereiche: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Personalkosten: was kosten mich die Mitarbeiter, die ich beschäftigen will?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übrige Kosten: Welche laufenden Kosten entstehen meinem Betrieb?</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Unternehmerlohn: Was will ich für mein Engagement als UnternehmerIn verdienen bzw.:</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Wie hoch sind meine  privaten Ausgaben, die ich mindestens abdecken muss?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Rentabilitätsvorschau: Hier ermitteln Sie unter Berücksichtung des Wareneinsatzes und möglicher Fremdleistungen sowie der schon angeführten Kostenbereiche den für eine tragfähige Selbstständigkeit erforderlichen Mindestumsatz.</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gibt zwei Nebenrechnungen: In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Umsatzplanung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haben Sie verschiedene Möglichkeiten, sich zu verdeutlichen, wie Sie die erforderlichen Mindestumsätze erreichen wollen.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Stundenkostensatz</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(Blatt ist ausgeblendet, kann jedoch über den Button "Stundenkostensatz" auf der Startseite eingeblendet werden) verschaffen Sie sich eine Grundlage für die tragfähige Abrechnung von Aufträgen.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Liquiditätsplanung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beantwortet die Frage: Habe ich jeden Monat "genügend Geld in der Tasche"? Für jeden Monat werden die geplanten Einzahlungen den geplanten Auszahlungen gegenübergestellt und ermittelt: Was bleibt übrig? Komme ich mit dem Geld aus? Kann ich neben den betrieblichen Auszahlungen die anfallenden Steuern, meine Privatentnahmen und ggf. die Tilgungen bezahlen.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none" strike="noStrike" kern="0" cap="none" spc="0" normalizeH="0" baseline="0" noProof="0">
            <a:ln>
              <a:noFill/>
            </a:ln>
            <a:solidFill>
              <a:srgbClr val="000000"/>
            </a:solidFill>
            <a:effectLst/>
            <a:uLnTx/>
            <a:uFillTx/>
            <a:latin typeface="MS Sans Serif"/>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MS Sans Serif"/>
              <a:ea typeface="+mn-ea"/>
              <a:cs typeface="+mn-cs"/>
            </a:rPr>
            <a:t>Bitte beachten Sie, dass  bei diesen Planungsrechnungen - mit Ausnahme der Liquiditätsplanung -  die Umsatzsteuer </a:t>
          </a:r>
          <a:r>
            <a:rPr kumimoji="0" lang="de-DE" sz="1000" b="1" i="0" u="none" strike="noStrike" kern="0" cap="none" spc="0" normalizeH="0" baseline="0" noProof="0">
              <a:ln>
                <a:noFill/>
              </a:ln>
              <a:solidFill>
                <a:srgbClr val="000000"/>
              </a:solidFill>
              <a:effectLst/>
              <a:uLnTx/>
              <a:uFillTx/>
              <a:latin typeface="MS Sans Serif"/>
              <a:ea typeface="+mn-ea"/>
              <a:cs typeface="+mn-cs"/>
            </a:rPr>
            <a:t>nicht</a:t>
          </a:r>
          <a:r>
            <a:rPr kumimoji="0" lang="de-DE" sz="1000" b="0" i="0" u="none" strike="noStrike" kern="0" cap="none" spc="0" normalizeH="0" baseline="0" noProof="0">
              <a:ln>
                <a:noFill/>
              </a:ln>
              <a:solidFill>
                <a:srgbClr val="000000"/>
              </a:solidFill>
              <a:effectLst/>
              <a:uLnTx/>
              <a:uFillTx/>
              <a:latin typeface="MS Sans Serif"/>
              <a:ea typeface="+mn-ea"/>
              <a:cs typeface="+mn-cs"/>
            </a:rPr>
            <a:t> berücksichtigt wird. Die Planwerte sind also Netto-Werte.</a:t>
          </a: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278925</xdr:colOff>
      <xdr:row>106</xdr:row>
      <xdr:rowOff>59276</xdr:rowOff>
    </xdr:from>
    <xdr:to>
      <xdr:col>7</xdr:col>
      <xdr:colOff>433915</xdr:colOff>
      <xdr:row>167</xdr:row>
      <xdr:rowOff>148167</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278925" y="16886776"/>
          <a:ext cx="5478407" cy="977264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Finanzierung: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9. Vorhandene Sacheinlagen als  Bestandteil des Eigenkapitals werden automatisch aus dem Blatt Kapitalbedarf übernommen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Tragen Sie  die eigenen Barmittel, die Sie für Ihr Vorhaben einsetzen wollen,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zusätzlich Einlagen in Form von Schenkungen erfassen.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10. Der verbleibende Betrag (vgl.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muss fremdfinanziert werden.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18 -25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verschiedene Darlehensformen aufgeführt. Benennen Sie bitte die geplanten Darlehen, und geben  die jeweilige Darlehenshöhe  und  die Konditionen vollständig ein. Ein etwaiger Disagio (Minderauszahlung von Darlehen) wird automatisch ermittelt (siehe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beim Kapitalbedarf zusätzlich berücksichtigt (vgl. Blatt: Kapitalbedarf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D26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Darlehenssummen müssen entsprechend erhöht werden.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C29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die Höhe einer ggf. schon bestehenden Kontokorrentinanspruchnahme und in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C30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Höhe eines geplanten Kontokorrentkredits einfügen. Die entsprechenden Zinssätze werden in Spalte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eingetragen</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C34</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C35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können Sie zusätzlich als Fremdfinanzierung geltende Zuschussmittel eintragen. Hierunter fällt beispielsweise die Meistergründungsprämie für HandwerksmeisterInnen.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 von Eigen- und Fremdmitteln muss übereinstimmen mit dem ermittelten Kapitalbedarf. Sonst wird eine Fehlermeldung angezeigt.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Zins und Tilgung: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11. Die Aufstellung des Zins- und Tilgungsplans erfolgt automatisch aufgrund Ihrer Angaben auf dem Arbeitsblatt  "Finanzierung".</a:t>
          </a:r>
        </a:p>
        <a:p>
          <a:pPr marL="0" marR="0" lvl="0" indent="0" defTabSz="914400" rtl="0" eaLnBrk="1" fontAlgn="auto" latinLnBrk="0" hangingPunct="1">
            <a:lnSpc>
              <a:spcPts val="12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beachten ist bei den Programmen:</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Mikromezzanin - Beteiligung und</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ERP - Kapital für Gründung,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dass hierbei zusätzlich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Z5 und Z6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bzw.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AF5 bis AF7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Programmkonditionen einzutragen sind.</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Zins- und Tilgungsbeträge werden in den anderen Tabellen (Ausnahme: Kontokorrentkredit) übernommen, und bei der Liquiditätsplanung monatsgenau ausgerechnet.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Jedes Blatt kann einzeln ausgedruckt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Blätter: Personalkosten (1. bis 3. Jahr):</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mit mehr als 8 Mitarbeitern planen, können Sie die Blätter Personalkosten erweitern. Klicken Sie hierzu auf die In Höhe der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befindliche Schaltflächte "Weitere Mitarbeiter einblenden". Dann erweitert sich die Tabelle entsprechend auf maximal 20 Mitarbeiter.</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12. Überprüfen Sie bitte in dem Tabellenblatt "Personalkosten 1. Jahr" zunächst im Feld</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J3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den (aktuellen durchschnittlichen) Faktor für den Arbeitgeberanteil zur Sozialversicherung. Im Feld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die Arbeitgeberanteile bei den Minijobs bereits erfasst. Hierbei sind auch die Zusatzversorgungskasse und andere Umlagen prozentual zu berücksichtigen.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13. Erfassen Sie dann, wie nachfolgend beschrieben, jede/n geplante/n MitarbeiterIn entweder  einzeln, oder in Gruppen mit gleichem Tätigkeitsbereich;   Es  empfiehlt sich, Voll- und Teilzeitkräfte getrennt aufzulisten.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Spalte B: Angabe des Tätigkeitsbereichs (z.B. "Geselle", "Aushilfe   gewerblich", "Bürokraft", "Auszubildender gewerblich").  Die </a:t>
          </a:r>
          <a:r>
            <a:rPr lang="de-DE" sz="1000" b="1" i="0" baseline="0">
              <a:effectLst/>
              <a:latin typeface="Arial" pitchFamily="34" charset="0"/>
              <a:ea typeface="+mn-ea"/>
              <a:cs typeface="Arial" pitchFamily="34" charset="0"/>
            </a:rPr>
            <a:t>Inhaberin</a:t>
          </a:r>
          <a:r>
            <a:rPr lang="de-DE" sz="1000" b="0" i="0" baseline="0">
              <a:effectLst/>
              <a:latin typeface="Arial" pitchFamily="34" charset="0"/>
              <a:ea typeface="+mn-ea"/>
              <a:cs typeface="Arial" pitchFamily="34" charset="0"/>
            </a:rPr>
            <a:t>/den </a:t>
          </a:r>
          <a:r>
            <a:rPr lang="de-DE" sz="1000" b="1" i="0" baseline="0">
              <a:effectLst/>
              <a:latin typeface="Arial" pitchFamily="34" charset="0"/>
              <a:ea typeface="+mn-ea"/>
              <a:cs typeface="Arial" pitchFamily="34" charset="0"/>
            </a:rPr>
            <a:t>Inhaber</a:t>
          </a:r>
          <a:r>
            <a:rPr lang="de-DE" sz="1000" b="0" i="0" baseline="0">
              <a:effectLst/>
              <a:latin typeface="Arial" pitchFamily="34" charset="0"/>
              <a:ea typeface="+mn-ea"/>
              <a:cs typeface="Arial" pitchFamily="34" charset="0"/>
            </a:rPr>
            <a:t>  oder die </a:t>
          </a:r>
          <a:r>
            <a:rPr lang="de-DE" sz="1000" b="1" i="0" baseline="0">
              <a:effectLst/>
              <a:latin typeface="Arial" pitchFamily="34" charset="0"/>
              <a:ea typeface="+mn-ea"/>
              <a:cs typeface="Arial" pitchFamily="34" charset="0"/>
            </a:rPr>
            <a:t>Geschäftsführer/in</a:t>
          </a:r>
          <a:r>
            <a:rPr lang="de-DE" sz="1000" b="0" i="0" baseline="0">
              <a:effectLst/>
              <a:latin typeface="Arial" pitchFamily="34" charset="0"/>
              <a:ea typeface="+mn-ea"/>
              <a:cs typeface="Arial" pitchFamily="34" charset="0"/>
            </a:rPr>
            <a:t> (bei Kapitalgesellschaften)  bitte im unteren Tabellenbereich erfassen.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Spalte </a:t>
          </a:r>
          <a:r>
            <a:rPr lang="de-DE" sz="1000" b="1" i="0" baseline="0">
              <a:effectLst/>
              <a:latin typeface="Arial" pitchFamily="34" charset="0"/>
              <a:ea typeface="+mn-ea"/>
              <a:cs typeface="Arial" pitchFamily="34" charset="0"/>
            </a:rPr>
            <a:t>C: </a:t>
          </a:r>
          <a:r>
            <a:rPr lang="de-DE" sz="1000" b="0" i="0" baseline="0">
              <a:effectLst/>
              <a:latin typeface="Arial" pitchFamily="34" charset="0"/>
              <a:ea typeface="+mn-ea"/>
              <a:cs typeface="Arial" pitchFamily="34" charset="0"/>
            </a:rPr>
            <a:t>Angabe der Anzahl der Mitarbeiter je Bereich. Bitte nach Kopfzahl eingeben! Sie können - bei einer Kapitalgesellschaft - im unteren Tabellenbereich  bis zu drei Geschäftsführer eingeben. Bei einer Personengesellschaft wären die Angaben zum Inhaber zu löschen.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Spalte</a:t>
          </a:r>
          <a:r>
            <a:rPr lang="de-DE" sz="1000" b="1" i="0" baseline="0">
              <a:effectLst/>
              <a:latin typeface="Arial" pitchFamily="34" charset="0"/>
              <a:ea typeface="+mn-ea"/>
              <a:cs typeface="Arial" pitchFamily="34" charset="0"/>
            </a:rPr>
            <a:t> D</a:t>
          </a:r>
          <a:r>
            <a:rPr lang="de-DE" sz="1000" b="0" i="0" baseline="0">
              <a:effectLst/>
              <a:latin typeface="Arial" pitchFamily="34" charset="0"/>
              <a:ea typeface="+mn-ea"/>
              <a:cs typeface="Arial" pitchFamily="34" charset="0"/>
            </a:rPr>
            <a:t>: Angabe des Beginns des Arbeitsverhältnisses. Geben Sie Zahlenwerte (z.B.: 3 für den Beschäftigungsbeginn ab dem dritten Monat) nur dann ein, wenn ein Mitarbeiter nicht das ganze  Planungsjahr bei Ihnen beschäftigt wird.</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222250</xdr:colOff>
      <xdr:row>169</xdr:row>
      <xdr:rowOff>26577</xdr:rowOff>
    </xdr:from>
    <xdr:to>
      <xdr:col>7</xdr:col>
      <xdr:colOff>395983</xdr:colOff>
      <xdr:row>229</xdr:row>
      <xdr:rowOff>148166</xdr:rowOff>
    </xdr:to>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222250" y="26855327"/>
          <a:ext cx="5497150" cy="964658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de-DE" sz="1000" b="1" i="0" baseline="0">
              <a:effectLst/>
              <a:latin typeface="Arial" pitchFamily="34" charset="0"/>
              <a:ea typeface="+mn-ea"/>
              <a:cs typeface="Arial" pitchFamily="34" charset="0"/>
            </a:rPr>
            <a:t>Anmerkung</a:t>
          </a:r>
          <a:r>
            <a:rPr lang="de-DE" sz="1000" b="0" i="0" baseline="0">
              <a:effectLst/>
              <a:latin typeface="Arial" pitchFamily="34" charset="0"/>
              <a:ea typeface="+mn-ea"/>
              <a:cs typeface="Arial" pitchFamily="34" charset="0"/>
            </a:rPr>
            <a:t>: Gehen Sie dabei von dem in Zeile 1 angegebenen Planungszeitraum aus, der vom Kalenderjahr abweichen kann.  Vergleiche auch den Kommentar bei Zelle E8.</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de-DE" sz="1000" b="1" i="0" baseline="0">
            <a:effectLst/>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Spalte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Eingabe des Beendigungsmonates eines Beschäftigungsverhältnisses. (Beachten sie die Anmerkung zu Spalte D).</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den Spalten</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F - H</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geben sie die notwendigen Angaben zum Bruttoeinkommen bzw. zur Arbeitszeit der Mitarbeiter 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Spalten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 und L:</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hier erfassen Sie tarifliche Zusatzgehälter in Prozent (z.B. Urlaubs- und Weihnachtsgeld) und/oder sonstige Zahlungen pro Arbeitnehmer in Euro (z.B. Arbeitgeberzuschuss zu vermögenswirksamen Leistungen, Direktversicherung, Firmenwagen etc.).</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M37 und M38: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Angabe der Beiträge zur Berufsgenossenschaft und sonstige, den Personalkosten zuzuordnende Kosten.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14. Wenn Sie zusätzliche Angaben zur Produktivität ermitteln wollen, klicken sie zunächst den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Befehlsknopf "Ermittlung Mitarbeiterproduktivität einschalten"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Beachten Sie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Um die Mitarbeiterproduktivität auszurechnen, müssen zunächst im Blatt Rentabilität die Planumsätze und ggf. die Fremdleistungen eingegeben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Spalte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ist bereits der zeitliche Arbeitsanteil eines Vollzeit-Mitarbeiters, im Verhältnis zu einer ganzjährig beschäftigten Vollzeitkraft erfasst.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Spalte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O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können sie einen Prozentwert angeben, mit dem Sie den produktiven Arbeitsanteil des Mitarbeiters erfassen: Zum Beispiel 15% für einen gewerblichen Auszubildenden im 1. Ausbildungsjahr, 90% für einen Vollzeit - Gesellen, 0% für Bürokräfte.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Inhaber bzw. geschäftsführende (Mit-)Gesellschafter sind genauso wie Arbeitnehmer mit Ihrer  Produktivität zu berücksichtigen.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Wiederholen Sie die beschriebenen Schritte  zur Ermittlung der Personalkosten für das zweite und dritte Geschäftsjahr auf den Arbeisblättern "Personalkosten 2. Jahr" und "Personalkosten 3. Jahr".</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die Berechnung der Produktivität nicht benötigen, klicken sie  auf den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Befehlsknopf</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Ermittlung Mitarbeiterproduktivität  ausschalten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algn="l" rtl="0">
            <a:defRPr sz="1000"/>
          </a:pPr>
          <a:endParaRPr lang="de-DE" sz="1000" b="0" i="0" u="none" strike="noStrike" baseline="0">
            <a:solidFill>
              <a:srgbClr val="000000"/>
            </a:solidFill>
            <a:latin typeface="Arial" pitchFamily="34" charset="0"/>
            <a:cs typeface="Arial" pitchFamily="34" charset="0"/>
          </a:endParaRPr>
        </a:p>
        <a:p>
          <a:pPr algn="l" rtl="0">
            <a:defRPr sz="1000"/>
          </a:pPr>
          <a:endParaRPr lang="de-DE" sz="1000" b="0" i="0" u="none" strike="noStrike" baseline="0">
            <a:solidFill>
              <a:srgbClr val="000000"/>
            </a:solidFill>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Übrige Kosten</a:t>
          </a:r>
          <a:br>
            <a:rPr lang="de-DE" sz="1000" b="1" i="0" u="sng" baseline="0">
              <a:effectLst/>
              <a:latin typeface="Arial" pitchFamily="34" charset="0"/>
              <a:ea typeface="+mn-ea"/>
              <a:cs typeface="Arial" pitchFamily="34" charset="0"/>
            </a:rPr>
          </a:br>
          <a:br>
            <a:rPr lang="de-DE" sz="1000" b="1" i="0" u="sng"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15. Hier können Sie alle übrigen Kostenarten, die in Ihrem Betrieb entstehen, erfassen. Bei der Gliederung der Kostenarten haben wir uns grob am DATEV Kontenrahmen SKR 04 orientiert. </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Die langfristigen Zinskosten sowie die Abschreibungen, werden übernommen.</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Machen Sie die Angaben bitte in den Zellen </a:t>
          </a:r>
          <a:r>
            <a:rPr lang="de-DE" sz="1000" b="1" i="0" baseline="0">
              <a:effectLst/>
              <a:latin typeface="Arial" pitchFamily="34" charset="0"/>
              <a:ea typeface="+mn-ea"/>
              <a:cs typeface="Arial" pitchFamily="34" charset="0"/>
            </a:rPr>
            <a:t>C8</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C27</a:t>
          </a:r>
          <a:r>
            <a:rPr lang="de-DE" sz="1000" b="0" i="0" baseline="0">
              <a:effectLst/>
              <a:latin typeface="Arial" pitchFamily="34" charset="0"/>
              <a:ea typeface="+mn-ea"/>
              <a:cs typeface="Arial" pitchFamily="34" charset="0"/>
            </a:rPr>
            <a:t> für das 1. Geschäftsjahr, </a:t>
          </a:r>
          <a:r>
            <a:rPr lang="de-DE" sz="1000" b="1" i="0" baseline="0">
              <a:effectLst/>
              <a:latin typeface="Arial" pitchFamily="34" charset="0"/>
              <a:ea typeface="+mn-ea"/>
              <a:cs typeface="Arial" pitchFamily="34" charset="0"/>
            </a:rPr>
            <a:t>E8</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E27</a:t>
          </a:r>
          <a:r>
            <a:rPr lang="de-DE" sz="1000" b="0" i="0" baseline="0">
              <a:effectLst/>
              <a:latin typeface="Arial" pitchFamily="34" charset="0"/>
              <a:ea typeface="+mn-ea"/>
              <a:cs typeface="Arial" pitchFamily="34" charset="0"/>
            </a:rPr>
            <a:t> für das 2. Geschäftsjahr und </a:t>
          </a:r>
          <a:r>
            <a:rPr lang="de-DE" sz="1000" b="1" i="0" baseline="0">
              <a:effectLst/>
              <a:latin typeface="Arial" pitchFamily="34" charset="0"/>
              <a:ea typeface="+mn-ea"/>
              <a:cs typeface="Arial" pitchFamily="34" charset="0"/>
            </a:rPr>
            <a:t>G8 </a:t>
          </a:r>
          <a:r>
            <a:rPr lang="de-DE" sz="1000" b="0" i="0" baseline="0">
              <a:effectLst/>
              <a:latin typeface="Arial" pitchFamily="34" charset="0"/>
              <a:ea typeface="+mn-ea"/>
              <a:cs typeface="Arial" pitchFamily="34" charset="0"/>
            </a:rPr>
            <a:t>bis </a:t>
          </a:r>
          <a:r>
            <a:rPr lang="de-DE" sz="1000" b="1" i="0" baseline="0">
              <a:effectLst/>
              <a:latin typeface="Arial" pitchFamily="34" charset="0"/>
              <a:ea typeface="+mn-ea"/>
              <a:cs typeface="Arial" pitchFamily="34" charset="0"/>
            </a:rPr>
            <a:t>G27</a:t>
          </a:r>
          <a:r>
            <a:rPr lang="de-DE" sz="1000" b="0" i="0" baseline="0">
              <a:effectLst/>
              <a:latin typeface="Arial" pitchFamily="34" charset="0"/>
              <a:ea typeface="+mn-ea"/>
              <a:cs typeface="Arial" pitchFamily="34" charset="0"/>
            </a:rPr>
            <a:t> für das 3. Geschäftsjahr.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16. In den Zeilen </a:t>
          </a:r>
          <a:r>
            <a:rPr lang="de-DE" sz="1000" b="1" i="0" baseline="0">
              <a:effectLst/>
              <a:latin typeface="Arial" pitchFamily="34" charset="0"/>
              <a:ea typeface="+mn-ea"/>
              <a:cs typeface="Arial" pitchFamily="34" charset="0"/>
            </a:rPr>
            <a:t>32 </a:t>
          </a:r>
          <a:r>
            <a:rPr lang="de-DE" sz="1000" b="0" i="0" baseline="0">
              <a:effectLst/>
              <a:latin typeface="Arial" pitchFamily="34" charset="0"/>
              <a:ea typeface="+mn-ea"/>
              <a:cs typeface="Arial" pitchFamily="34" charset="0"/>
            </a:rPr>
            <a:t>und</a:t>
          </a:r>
          <a:r>
            <a:rPr lang="de-DE" sz="1000" b="1" i="0" baseline="0">
              <a:effectLst/>
              <a:latin typeface="Arial" pitchFamily="34" charset="0"/>
              <a:ea typeface="+mn-ea"/>
              <a:cs typeface="Arial" pitchFamily="34" charset="0"/>
            </a:rPr>
            <a:t> 33</a:t>
          </a:r>
          <a:r>
            <a:rPr lang="de-DE" sz="1000" b="0" i="0" baseline="0">
              <a:effectLst/>
              <a:latin typeface="Arial" pitchFamily="34" charset="0"/>
              <a:ea typeface="+mn-ea"/>
              <a:cs typeface="Arial" pitchFamily="34" charset="0"/>
            </a:rPr>
            <a:t> werden die Gewerbesteuer und, abhängig von der Rechtsform, die Körperschaftssteuer grob ermittelt. Erforderlich ist hierfür das ausgefüllte Blatt Rentabilität.</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Zur groben Ermittlung der Gewerbesteuer muss in  Zelle </a:t>
          </a:r>
          <a:r>
            <a:rPr lang="de-DE" sz="1000" b="1" i="0" baseline="0">
              <a:effectLst/>
              <a:latin typeface="Arial" pitchFamily="34" charset="0"/>
              <a:ea typeface="+mn-ea"/>
              <a:cs typeface="Arial" pitchFamily="34" charset="0"/>
            </a:rPr>
            <a:t>B32 </a:t>
          </a:r>
          <a:r>
            <a:rPr lang="de-DE" sz="1000" b="0" i="0" baseline="0">
              <a:effectLst/>
              <a:latin typeface="Arial" pitchFamily="34" charset="0"/>
              <a:ea typeface="+mn-ea"/>
              <a:cs typeface="Arial" pitchFamily="34" charset="0"/>
            </a:rPr>
            <a:t>der örtliche Gewerbesteuerhebesatz angegeben werden. </a:t>
          </a:r>
          <a:endParaRPr lang="de-DE" sz="1000">
            <a:effectLst/>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Unternehmerlohn: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17. In diesem Blatt wird unterschieden zwischen dem notwendigen und dem geplanten Unternehmerlohn.</a:t>
          </a:r>
          <a:endParaRPr lang="de-DE" sz="1000">
            <a:effectLst/>
            <a:latin typeface="Arial" pitchFamily="34" charset="0"/>
            <a:cs typeface="Arial" pitchFamily="34" charset="0"/>
          </a:endParaRPr>
        </a:p>
        <a:p>
          <a:pPr rtl="0" eaLnBrk="1" fontAlgn="auto" latinLnBrk="0" hangingPunct="1"/>
          <a:endParaRPr lang="de-DE" sz="1000" b="0" i="0" baseline="0">
            <a:effectLst/>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notwendige Unternehmerlohn</a:t>
          </a:r>
          <a:r>
            <a:rPr lang="de-DE" sz="1000" b="0" i="0" baseline="0">
              <a:effectLst/>
              <a:latin typeface="Arial" pitchFamily="34" charset="0"/>
              <a:ea typeface="+mn-ea"/>
              <a:cs typeface="Arial" pitchFamily="34" charset="0"/>
            </a:rPr>
            <a:t> stellt die Untergrenze dar. Durch ihn werden Ihre Privatausgaben, einschließlich Privatversicherungen und Privatsteuern abgedeckt, unter Berücksichtiung sonstiger Einnahmen. Der notwendige Unternehmerlohn wird zunächst in den geplanten Unternehmerlohn übertragen. Dieser kann jedoch jederzeit überschrieben werden.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geplante Unternehmerlohn </a:t>
          </a:r>
          <a:r>
            <a:rPr lang="de-DE" sz="1000" b="0" i="0" baseline="0">
              <a:effectLst/>
              <a:latin typeface="Arial" pitchFamily="34" charset="0"/>
              <a:ea typeface="+mn-ea"/>
              <a:cs typeface="Arial" pitchFamily="34" charset="0"/>
            </a:rPr>
            <a:t>entspricht dem</a:t>
          </a:r>
          <a:r>
            <a:rPr lang="de-DE" sz="1000" b="1" i="0" baseline="0">
              <a:effectLst/>
              <a:latin typeface="Arial" pitchFamily="34" charset="0"/>
              <a:ea typeface="+mn-ea"/>
              <a:cs typeface="Arial" pitchFamily="34" charset="0"/>
            </a:rPr>
            <a:t> kalkulatorischen Unternehmerlohn</a:t>
          </a:r>
          <a:r>
            <a:rPr lang="de-DE" sz="1000" b="0" i="0" baseline="0">
              <a:effectLst/>
              <a:latin typeface="Arial" pitchFamily="34" charset="0"/>
              <a:ea typeface="+mn-ea"/>
              <a:cs typeface="Arial" pitchFamily="34" charset="0"/>
            </a:rPr>
            <a:t>. Er umfasst Ihre persönlichen Gewinnvorstellungen, durch die Ihr Arbeitseinsatz als Unternehmer sowie ein Zuschlag für Wagnis und Gewinn abgedeckt werden.</a:t>
          </a:r>
          <a:endParaRPr lang="de-DE" sz="1000">
            <a:effectLst/>
            <a:latin typeface="Arial" pitchFamily="34" charset="0"/>
            <a:cs typeface="Arial" pitchFamily="34" charset="0"/>
          </a:endParaRPr>
        </a:p>
        <a:p>
          <a:pPr algn="l" rtl="0">
            <a:lnSpc>
              <a:spcPts val="1500"/>
            </a:lnSpc>
            <a:defRPr sz="1000"/>
          </a:pPr>
          <a:endParaRPr lang="de-DE"/>
        </a:p>
      </xdr:txBody>
    </xdr:sp>
    <xdr:clientData/>
  </xdr:twoCellAnchor>
  <xdr:twoCellAnchor>
    <xdr:from>
      <xdr:col>0</xdr:col>
      <xdr:colOff>230810</xdr:colOff>
      <xdr:row>231</xdr:row>
      <xdr:rowOff>10583</xdr:rowOff>
    </xdr:from>
    <xdr:to>
      <xdr:col>7</xdr:col>
      <xdr:colOff>141910</xdr:colOff>
      <xdr:row>283</xdr:row>
      <xdr:rowOff>74083</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230810" y="36681833"/>
          <a:ext cx="5234517" cy="8318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a:ln>
                <a:noFill/>
              </a:ln>
              <a:solidFill>
                <a:srgbClr val="000000"/>
              </a:solidFill>
              <a:effectLst/>
              <a:uLnTx/>
              <a:uFillTx/>
              <a:latin typeface="Arial" pitchFamily="34" charset="0"/>
              <a:ea typeface="+mn-ea"/>
              <a:cs typeface="Arial" pitchFamily="34" charset="0"/>
            </a:rPr>
            <a:t>Im Programm wird immer mit dem geplanten Unternehmerlohn gerechnet. Dieser sollte mindestens gleich oder höher als Ihr notwendiger Unternehmerlohn sein.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Ermittlung des Unternehmerlohns: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18. Zur Ermittlung ihres notwendigen Untenehmerlohns tragen Sie Ihre privaten  Ausgaben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10 - 23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Private Einnahmen erfassen Sie bitte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27 - 31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Summen werden dann zunächst automatisch in den geplanten Unternehmerlohn übertragen.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  Die Höhe Ihres geplanten Unternehmerlohns können Sie anpassen, indem Sie neue 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D40 bis H40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eingeben.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Bei einem Gesellschafter-Geschäftsführer einer Kapitalgesellschaft wird davon ausgegangen, dass die Entgeltvorstellungen bereits im Geschäftsführergehalt berücksichtigt sind.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19a. In einer Nebenrechnung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46 - 65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können Sie in Zusammenarbeit mit der Arbeitsagentur oder dem Jobcenter die Höhe einer Unterstützung durch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Gründerzuschuss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oder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Einstiegsgeld</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ermitteln. Die Ergebnisse werden in der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übernommen, und in der Liquiditätsplanung entsprechend auf die Monate verteilt.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Umsatzplanung: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Mindestumsatzbedarf:</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20. Die Ermittlung des Mindestumsatzes zeigt Ihnen, welchen Umsatz Sie mindestens erzielen müssen, um die betrieblichen Kosten und den Unternehmerlohn abzudecken. Die Berechnung ist wichig, damit Sie ein Gespür für den Umfang Ihrer notwendigen Aktivitäten für die Auftragsbeschaffung erhalten.</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 der Materialeinsatz als variabel eingestuft wird, müssen Sie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jeweils die durchschnittlich erwartete Materialeinsatzquote Ihres Betriebes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Möglichkeiten der Umsatzberechnung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den folgenden Rechnungen haben Sie verschiedene Möglichkeiten zur Abschätzung, ob Sie den erforderlichen Mindestumsatz auch erreichen können.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21.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kapazitätsorientierte 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ist vor allem für Bau- und Ausbaugewerbe geeignet.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22.  Die Umsatzplanung in Anlehnung an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Kunden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der Öffnungszeiten kann beispielsweise bei Friseuren eingesetzt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Hilfstabelle können Sie zur "Schätzung" ihres geplanten "Durchschnittsumsatzes je Kunden" nutzen. Setzen Sie hier typische Umsatzarten mit den jewiligen geschätzten Anteilen am Gesamtumsatz und den jeweiligen Preisen ein. Da Sie hier nur einige Umsatzarten erfassen können, ergibt die Summe dieser typischen Umsatzarten weniger als 100% Umsatzanteile.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23. Besonders für Produktionsbetriebe aber darüber hinaus für alle Betriebe ist eine Orientierung an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Aufträge, Kunden- oder Produktgruppen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hilfreich.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Sie können zur leichteren Abschätzung der möglichen Aufträge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den Zeitraum (Tag, Woche, Monat oder Jahr) eingeben, den Sie am besten überblicken. In der Tabelle werden automatisch die Anzahl der Aufträge und die Umsätze für die anderen Zeiträume ermittelt.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1000" b="0" i="0" baseline="0">
              <a:effectLst/>
              <a:latin typeface="Arial" pitchFamily="34" charset="0"/>
              <a:ea typeface="+mn-ea"/>
              <a:cs typeface="Arial" pitchFamily="34" charset="0"/>
            </a:rPr>
            <a:t>Zusätzlich können Sie in Zelle </a:t>
          </a:r>
          <a:r>
            <a:rPr lang="de-DE" sz="1000" b="1" i="0" baseline="0">
              <a:effectLst/>
              <a:latin typeface="Arial" pitchFamily="34" charset="0"/>
              <a:ea typeface="+mn-ea"/>
              <a:cs typeface="Arial" pitchFamily="34" charset="0"/>
            </a:rPr>
            <a:t>N111</a:t>
          </a:r>
          <a:r>
            <a:rPr lang="de-DE" sz="1000" b="0" i="0" baseline="0">
              <a:effectLst/>
              <a:latin typeface="Arial" pitchFamily="34" charset="0"/>
              <a:ea typeface="+mn-ea"/>
              <a:cs typeface="Arial" pitchFamily="34" charset="0"/>
            </a:rPr>
            <a:t> die Anzahl der Wochentage festlegen, an denen Sie arbeiten (vorgegeben sind 5 Arbeitstage/Woche), und in Zelle </a:t>
          </a:r>
          <a:r>
            <a:rPr lang="de-DE" sz="1000" b="1" i="0" baseline="0">
              <a:effectLst/>
              <a:latin typeface="Arial" pitchFamily="34" charset="0"/>
              <a:ea typeface="+mn-ea"/>
              <a:cs typeface="Arial" pitchFamily="34" charset="0"/>
            </a:rPr>
            <a:t>N113</a:t>
          </a:r>
          <a:r>
            <a:rPr lang="de-DE" sz="1000" b="0" i="0" baseline="0">
              <a:effectLst/>
              <a:latin typeface="Arial" pitchFamily="34" charset="0"/>
              <a:ea typeface="+mn-ea"/>
              <a:cs typeface="Arial" pitchFamily="34" charset="0"/>
            </a:rPr>
            <a:t> die Anzahl der Monate (vorgegeben sind 12 Monate). </a:t>
          </a:r>
          <a:endParaRPr lang="de-DE">
            <a:effectLst/>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232833</xdr:colOff>
      <xdr:row>285</xdr:row>
      <xdr:rowOff>19859</xdr:rowOff>
    </xdr:from>
    <xdr:to>
      <xdr:col>7</xdr:col>
      <xdr:colOff>465666</xdr:colOff>
      <xdr:row>334</xdr:row>
      <xdr:rowOff>53393</xdr:rowOff>
    </xdr:to>
    <xdr:sp macro="" textlink="">
      <xdr:nvSpPr>
        <xdr:cNvPr id="12" name="Text Box 9">
          <a:extLst>
            <a:ext uri="{FF2B5EF4-FFF2-40B4-BE49-F238E27FC236}">
              <a16:creationId xmlns:a16="http://schemas.microsoft.com/office/drawing/2014/main" id="{00000000-0008-0000-0100-00000C000000}"/>
            </a:ext>
          </a:extLst>
        </xdr:cNvPr>
        <xdr:cNvSpPr txBox="1">
          <a:spLocks noChangeArrowheads="1"/>
        </xdr:cNvSpPr>
      </xdr:nvSpPr>
      <xdr:spPr bwMode="auto">
        <a:xfrm>
          <a:off x="232833" y="45263609"/>
          <a:ext cx="5556250" cy="780170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Rentabilität:</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24.  Beziffern Sie Ihre Planumsätze für drei Geschäftsjahre.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keine Unterscheidung vornehmen wollen, erfassen Sie den jährlichen Gesamtumsatz  in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C8 bzw. E8 und G8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Alternativ können Sie auch nach bis zu 10 Umsatzbereichen (erweiterbar über Schaltfläche "Weitere Umsatzbereiche einblenden") differenzieren, diese benennen und  die jeweiligen Umsatzwerte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C8 bis C11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C17) für das 1. Geschäftsjahr,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E8 bis E11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E17) für das 2. Geschäftsjahr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G8 bis G11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G17) für das 3. Geschäftsjahr eintragen.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25. Tragen Sie eventuell in Anspruch genommene Fremdleistungen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C20, E20 und G20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ihrem Einkaufswert 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26. Sie können den einzelnen Leistungsbereichen jeweils eine Materialeinsatzquote zuordnen. Dann wird automatisch der jeweilige Materialeinsatz pro Bereich sowie insgesamt berechnet. Geben Sie die Materialeinsatzquoten bitte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D21 bis D24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D30) sowie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F21 bis F24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F30)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H21 bis H24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H30) ein. Bei einem einzigen Leistungsbereich müssen Sie die Quote für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D21, F21 und H21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eingeben.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27. Die Personalkosten und die übrigen Kosten  werden aus den entsprechenden Tabellen übernommen. Damit sind alle Daten für das Betriebsergebnis vorhanden.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28.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37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werden die Gewerbesteuer und - bei Kapitalgesellschaften (einzutragen im Listenfeld auf der Startseite,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die Körperschaftssteuer  grob ermittelt.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29. Weiterhin wird der Gewinn um die nicht ausgabewirksamen Abschreibungen,  die  Tilgungsleistungen für die betrieblichen Darlehen und den Unternehmerlohn verringert. In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43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wird so ein frei verfügbares Einkommen ermittelt, das beispielsweise für die Bildung von Rücklagen genutzt werden kann.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Stundenkostensatz -  ist ausgeblendet; Bitte Berater fragen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30. Sie können hier den Stundenkostensatz ermitteln, der auf den in der Rentabilitätsvorschau eingegebenen Werten für  drei Geschäftsjahre basiert.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Sie erstellen mit dem Stundenkostensatz  einen wesentlichen Baustein  für Ihre Auftragskalkulation.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31. In Zelle </a:t>
          </a:r>
          <a:r>
            <a:rPr lang="de-DE" sz="1000" b="1" i="0" baseline="0">
              <a:effectLst/>
              <a:latin typeface="Arial" pitchFamily="34" charset="0"/>
              <a:ea typeface="+mn-ea"/>
              <a:cs typeface="Arial" pitchFamily="34" charset="0"/>
            </a:rPr>
            <a:t>E5</a:t>
          </a:r>
          <a:r>
            <a:rPr lang="de-DE" sz="1000" b="0" i="0" baseline="0">
              <a:effectLst/>
              <a:latin typeface="Arial" pitchFamily="34" charset="0"/>
              <a:ea typeface="+mn-ea"/>
              <a:cs typeface="Arial" pitchFamily="34" charset="0"/>
            </a:rPr>
            <a:t>  geben Sie das Geschäftsjahr an, auf  dessen Basis Sie den Stundenkostensatz kalkulieren wollen. Die entsprechenden Jahreswerte aus der Rentabilitäsvorschau werden übernommen. Diese  Werte können Sie  bei Bedarf abändern.</a:t>
          </a: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In Zelle </a:t>
          </a:r>
          <a:r>
            <a:rPr lang="de-DE" sz="1000" b="1" i="0" baseline="0">
              <a:effectLst/>
              <a:latin typeface="Arial" pitchFamily="34" charset="0"/>
              <a:ea typeface="+mn-ea"/>
              <a:cs typeface="Arial" pitchFamily="34" charset="0"/>
            </a:rPr>
            <a:t>D28</a:t>
          </a:r>
          <a:r>
            <a:rPr lang="de-DE" sz="1000" b="0" i="0" baseline="0">
              <a:effectLst/>
              <a:latin typeface="Arial" pitchFamily="34" charset="0"/>
              <a:ea typeface="+mn-ea"/>
              <a:cs typeface="Arial" pitchFamily="34" charset="0"/>
            </a:rPr>
            <a:t> können Sie den im Blatt Unternehmerlohn ermittelten Unternehmerlohn überarbeiten und um weitere kalkulatorische Kosten, beispielsweise um eine kalkulatorische Miete,  in Zelle </a:t>
          </a:r>
          <a:r>
            <a:rPr lang="de-DE" sz="1000" b="1" i="0" baseline="0">
              <a:effectLst/>
              <a:latin typeface="Arial" pitchFamily="34" charset="0"/>
              <a:ea typeface="+mn-ea"/>
              <a:cs typeface="Arial" pitchFamily="34" charset="0"/>
            </a:rPr>
            <a:t>D29</a:t>
          </a:r>
          <a:r>
            <a:rPr lang="de-DE" sz="1000" b="0" i="0" baseline="0">
              <a:effectLst/>
              <a:latin typeface="Arial" pitchFamily="34" charset="0"/>
              <a:ea typeface="+mn-ea"/>
              <a:cs typeface="Arial" pitchFamily="34" charset="0"/>
            </a:rPr>
            <a:t> ergänzen.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32. Ihre  Fremdleistungen und Ihre bezogenen Waren können Sie den Kunden mit Aufschlägen in Rechnung stellen.  In den Zellen</a:t>
          </a:r>
          <a:r>
            <a:rPr lang="de-DE" sz="1000" b="1" i="0" baseline="0">
              <a:effectLst/>
              <a:latin typeface="Arial" pitchFamily="34" charset="0"/>
              <a:ea typeface="+mn-ea"/>
              <a:cs typeface="Arial" pitchFamily="34" charset="0"/>
            </a:rPr>
            <a:t> I15 bis I19 </a:t>
          </a:r>
          <a:r>
            <a:rPr lang="de-DE" sz="1000" b="0" i="0" baseline="0">
              <a:effectLst/>
              <a:latin typeface="Arial" pitchFamily="34" charset="0"/>
              <a:ea typeface="+mn-ea"/>
              <a:cs typeface="Arial" pitchFamily="34" charset="0"/>
            </a:rPr>
            <a:t>können Sie für die verschiendenen Bereiche jeweils Aufschläge in %-Werten eingeben. Im Zellbereich</a:t>
          </a:r>
          <a:r>
            <a:rPr lang="de-DE" sz="1000" b="1" i="0" baseline="0">
              <a:effectLst/>
              <a:latin typeface="Arial" pitchFamily="34" charset="0"/>
              <a:ea typeface="+mn-ea"/>
              <a:cs typeface="Arial" pitchFamily="34" charset="0"/>
            </a:rPr>
            <a:t> G23 bis J32</a:t>
          </a:r>
          <a:r>
            <a:rPr lang="de-DE" sz="1000" b="0" i="0" baseline="0">
              <a:effectLst/>
              <a:latin typeface="Arial" pitchFamily="34" charset="0"/>
              <a:ea typeface="+mn-ea"/>
              <a:cs typeface="Arial" pitchFamily="34" charset="0"/>
            </a:rPr>
            <a:t> wird die Summe der Aufschläge   ermittelt und dann von den Gesamtkosten abgezogen. Übrig bleiben die  über den Stundenkostensatz abzurechnenden Kosten.</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261420</xdr:colOff>
      <xdr:row>336</xdr:row>
      <xdr:rowOff>102315</xdr:rowOff>
    </xdr:from>
    <xdr:to>
      <xdr:col>7</xdr:col>
      <xdr:colOff>261420</xdr:colOff>
      <xdr:row>392</xdr:row>
      <xdr:rowOff>10702</xdr:rowOff>
    </xdr:to>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261420" y="53870405"/>
          <a:ext cx="5308315" cy="88982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33. Im nächsten Schritt werden im Zellbereich</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A38 bis N53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abrechenbaren produktiven Stunden ermittelt. Dazu  sind in drei  Bereichen Ihre eigenen abrechenbaren Stunden, die der gewerblichen Mitarbeiter und die der Auszubildenden zu errechnen. Berücksichtigt werden dabei die Anzahl der Wochenstunden,  die  Fehlzeiten  durch Feiertage, Urlaubs- und Krankheitstage sowie sonstige Fehlzeiten. Auch werden die unproduktiven Zeiten erfasst.  Es handelt sich hier um Durchschnittswerte pro Person,  die Sie mit der Anzahl der Mitarbeiter in den drei Bereichen multiplizieren müssen.  Ergebnis sind die abrechenbaren Jahresstunden.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34. Der Stundenkostensatz wird im Zellbereich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A58 bis I59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ermittelt, indem die über die Stunden abzurechnenden Kosten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J32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durch die Summe der abrechenbaren Stunden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E53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geteilt wird.</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Durch Veränderung beispielsweise der  Krankheitsdauer, der Zuschlagssätze, oder der produktiven Stunden kann der Stundenkostensatz variiert werden.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Blätter: Liquiditätplan - 1.- 3. Jahr:</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35. Sie können hier eine monatliche Liquiditätsplanung für bis zu drei Jahre erstellen.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Mit dieser Planungsrechnung können Sie ermittlen, ob Sie jederzeit genügend liquide Mittel zur Verfügung haben.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36. Erfassen Sie zunächst  im Blatt Liquiditätsplan 1. Jahr 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B4 bis B6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zeitliche Verteilung der Zahlungseingänge in Prozent auf drei Monate. Diese Werte werden auch im 2. und 3. Jahr übernommen.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37. Falls Sie einen anderen Umsatzsteuersatz als 19% haben, geben Sie diesen bitte 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B7 und B8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der Tabelle wird automatisch die Umsatz-, die Vorsteuer und die an das Finanzamt abzuführende USt-Zahllast  emittelt. Zugrunde liegt die sog. Ist-Besteuerung.</a:t>
          </a:r>
        </a:p>
        <a:p>
          <a:pPr marL="0" marR="0" lvl="0" indent="0" defTabSz="914400" rtl="0" eaLnBrk="1" fontAlgn="auto" latinLnBrk="0" hangingPunct="1">
            <a:lnSpc>
              <a:spcPts val="10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38.  Durch drücken des Befehlsknopfes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Erstverteilung</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wird automatisch ein Verteilungsvorschlag auf die einzelnen Monate eingespielt.</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Korrigieren Sie dann gegebenenfalls die Nettowerte der einzelnen Einnahme- und Ausgabepositionen für die jeweiligen Monate. Sie können so saisonale Schwankungen und besondere Zahlungsweisen berücksichtigen.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werden automatisch die Planungswerte aus den vorherigen Rechenblättern übernommen.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sind die "Ist-Werte" Ihrer monatlichen Planzahlen zusammenaddiert. Wenn die Werte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von den "Soll-Werten" der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abweichen, sollten Sie Ihre Planrechnung überprüfen (auf Abweichungen wird durch eine Fehlermeldung aufmerksam gemacht).</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39. Der in der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54</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ermittelte Liquiditätssaldo (kumuliert) sollte immer innerhalb des darunter aufgeführten Kontokorrentrahmens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56</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liegen. Sonst müssen Sie dem Betrieb zusätzliche Liquidität zur Verfügung stellen (zu berücksichtigen in der Investitions- und Finanzierungsplanung).</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40. Wenn alle Tabellen bearbeitet sind, ist die Planung fertig und kann ausgedruckt werden. - über die "Startseite": Befehlsknopf: Gesamte Planungsrechnung ausdrucken. </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Für weitere Fragen zur Anwendung steht Ihnen das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Beratungszentrum der Handwerkskammer Düsseldorf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zur Verfügung: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Beratungszentrum Düsseldorf </a:t>
          </a:r>
          <a:b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Ekkehard Arnold</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Tel. 0211 8795 329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E-Mail: ekkehard.arnold@hwk-duesseldorf.de</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Beratungszentrum Ruhr</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Tobias Vogel</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Tel.: 0208 82055 40</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E-Mail: tobias.vogel@hwk-duesseldorf.de</a:t>
          </a: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900"/>
            </a:lnSpc>
            <a:defRPr sz="1000"/>
          </a:pPr>
          <a:endParaRPr lang="de-DE" sz="1000" b="1" i="0" u="sng" strike="noStrike" baseline="0">
            <a:solidFill>
              <a:srgbClr val="000000"/>
            </a:solidFill>
            <a:latin typeface="Arial" pitchFamily="34" charset="0"/>
            <a:ea typeface="+mn-ea"/>
            <a:cs typeface="Arial" pitchFamily="34" charset="0"/>
          </a:endParaRPr>
        </a:p>
        <a:p>
          <a:pPr algn="l" rtl="0">
            <a:lnSpc>
              <a:spcPts val="1000"/>
            </a:lnSpc>
            <a:defRPr sz="1000"/>
          </a:pPr>
          <a:endParaRPr lang="de-DE" sz="1000" b="1" i="0" u="none" strike="noStrike" baseline="0">
            <a:solidFill>
              <a:srgbClr val="000000"/>
            </a:solidFill>
            <a:latin typeface="Arial" pitchFamily="34" charset="0"/>
            <a:cs typeface="Arial" pitchFamily="34" charset="0"/>
          </a:endParaRPr>
        </a:p>
        <a:p>
          <a:pPr algn="l" rtl="0">
            <a:lnSpc>
              <a:spcPts val="700"/>
            </a:lnSpc>
            <a:defRPr sz="1000"/>
          </a:pPr>
          <a:r>
            <a:rPr lang="de-DE" sz="1000" b="0" i="0" u="none" strike="noStrike" baseline="0">
              <a:solidFill>
                <a:srgbClr val="000000"/>
              </a:solidFill>
              <a:latin typeface="Arial" pitchFamily="34" charset="0"/>
              <a:cs typeface="Arial" pitchFamily="34" charset="0"/>
            </a:rPr>
            <a:t> </a:t>
          </a:r>
          <a:endParaRPr lang="de-DE">
            <a:latin typeface="Arial" pitchFamily="34" charset="0"/>
            <a:cs typeface="Arial" pitchFamily="34" charset="0"/>
          </a:endParaRPr>
        </a:p>
      </xdr:txBody>
    </xdr:sp>
    <xdr:clientData/>
  </xdr:twoCellAnchor>
  <xdr:twoCellAnchor>
    <xdr:from>
      <xdr:col>0</xdr:col>
      <xdr:colOff>234026</xdr:colOff>
      <xdr:row>56</xdr:row>
      <xdr:rowOff>106427</xdr:rowOff>
    </xdr:from>
    <xdr:to>
      <xdr:col>7</xdr:col>
      <xdr:colOff>508000</xdr:colOff>
      <xdr:row>102</xdr:row>
      <xdr:rowOff>128426</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234026" y="8996427"/>
          <a:ext cx="5597391" cy="7324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de-DE" sz="1000" b="1" i="0" baseline="0">
              <a:solidFill>
                <a:schemeClr val="dk1"/>
              </a:solidFill>
              <a:effectLst/>
              <a:latin typeface="Arial" pitchFamily="34" charset="0"/>
              <a:ea typeface="+mn-ea"/>
              <a:cs typeface="Arial" pitchFamily="34" charset="0"/>
            </a:rPr>
            <a:t>Arbeitsanweisung /Nutzungshinweise</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Allgemeines:</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1. Durch Anklicken des Befehlsknopfes auf der Startseite gelangen Sie zu den einzelnen Tabellenblättern.  Sie können auch durch direktes Anklicken der Arbeitsblätter am unteren Bildschirmrand zwischen den einzelnen Tabellen hin und her wechseln. </a:t>
          </a:r>
          <a:r>
            <a:rPr lang="de-DE" sz="1000" b="1" i="0" baseline="0">
              <a:solidFill>
                <a:schemeClr val="dk1"/>
              </a:solidFill>
              <a:effectLst/>
              <a:latin typeface="Arial" pitchFamily="34" charset="0"/>
              <a:ea typeface="+mn-ea"/>
              <a:cs typeface="Arial" pitchFamily="34" charset="0"/>
            </a:rPr>
            <a:t>Es empfiehlt sich, die Tabellen in der vorgeschlagenen Reihenfolge zu bearbeiten.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2. </a:t>
          </a:r>
          <a:r>
            <a:rPr lang="de-DE" sz="1000" b="1" i="0" baseline="0">
              <a:solidFill>
                <a:schemeClr val="dk1"/>
              </a:solidFill>
              <a:effectLst/>
              <a:latin typeface="Arial" pitchFamily="34" charset="0"/>
              <a:ea typeface="+mn-ea"/>
              <a:cs typeface="Arial" pitchFamily="34" charset="0"/>
            </a:rPr>
            <a:t>Nur in den grau markierten Feldern können Sie Eingaben vornehmen. Wir empfehlen, keine individuellen Änderungen an dem Aufbau der Tabellenblätter vorzunehmen.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Achten Sie bitte auf die Kommentare bei einzelnen Positionen, die Sie an dem roten Dreieck in der oberen rechten Ecke des jeweiligen Feldes erkennen können.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Für Fehler in der Anwendung kann keine Verantwortung übernommen werden.</a:t>
          </a: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Unternehmensdaten/ </a:t>
          </a:r>
          <a:r>
            <a:rPr lang="de-DE" sz="1000" b="1" i="0" u="sng" baseline="0">
              <a:solidFill>
                <a:schemeClr val="dk1"/>
              </a:solidFill>
              <a:effectLst/>
              <a:latin typeface="Arial" pitchFamily="34" charset="0"/>
              <a:ea typeface="+mn-ea"/>
              <a:cs typeface="Arial" pitchFamily="34" charset="0"/>
            </a:rPr>
            <a:t>Startseite </a:t>
          </a:r>
          <a:r>
            <a:rPr lang="de-DE" sz="1000" b="0" i="0" baseline="0">
              <a:solidFill>
                <a:schemeClr val="dk1"/>
              </a:solidFill>
              <a:effectLst/>
              <a:latin typeface="Arial" pitchFamily="34" charset="0"/>
              <a:ea typeface="+mn-ea"/>
              <a:cs typeface="Arial" pitchFamily="34" charset="0"/>
            </a:rPr>
            <a:t>; </a:t>
          </a:r>
          <a:r>
            <a:rPr lang="de-DE" sz="1000" b="1" i="0" u="sng" baseline="0">
              <a:solidFill>
                <a:schemeClr val="dk1"/>
              </a:solidFill>
              <a:effectLst/>
              <a:latin typeface="Arial" pitchFamily="34" charset="0"/>
              <a:ea typeface="+mn-ea"/>
              <a:cs typeface="Arial" pitchFamily="34" charset="0"/>
            </a:rPr>
            <a:t>Deckblatt:</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3. Durch Eingabe Ihrer Unternehmensdaten auf der Startseite haben Sie die Möglichkeit, ein Deckblatt für Ihre Planung zu gestalten und auszudrucken.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Ihre Eingaben zum </a:t>
          </a:r>
          <a:r>
            <a:rPr lang="de-DE" sz="1000" b="1" i="0" baseline="0">
              <a:solidFill>
                <a:schemeClr val="dk1"/>
              </a:solidFill>
              <a:effectLst/>
              <a:latin typeface="Arial" pitchFamily="34" charset="0"/>
              <a:ea typeface="+mn-ea"/>
              <a:cs typeface="Arial" pitchFamily="34" charset="0"/>
            </a:rPr>
            <a:t>geplanten Unternehmensnamen </a:t>
          </a:r>
          <a:r>
            <a:rPr lang="de-DE" sz="1000" b="0" i="0" baseline="0">
              <a:solidFill>
                <a:schemeClr val="dk1"/>
              </a:solidFill>
              <a:effectLst/>
              <a:latin typeface="Arial" pitchFamily="34" charset="0"/>
              <a:ea typeface="+mn-ea"/>
              <a:cs typeface="Arial" pitchFamily="34" charset="0"/>
            </a:rPr>
            <a:t>in </a:t>
          </a:r>
          <a:r>
            <a:rPr lang="de-DE" sz="1000" b="1" i="0" baseline="0">
              <a:solidFill>
                <a:schemeClr val="dk1"/>
              </a:solidFill>
              <a:effectLst/>
              <a:latin typeface="Arial" pitchFamily="34" charset="0"/>
              <a:ea typeface="+mn-ea"/>
              <a:cs typeface="Arial" pitchFamily="34" charset="0"/>
            </a:rPr>
            <a:t>C14</a:t>
          </a:r>
          <a:r>
            <a:rPr lang="de-DE" sz="1000" b="0" i="0" baseline="0">
              <a:solidFill>
                <a:schemeClr val="dk1"/>
              </a:solidFill>
              <a:effectLst/>
              <a:latin typeface="Arial" pitchFamily="34" charset="0"/>
              <a:ea typeface="+mn-ea"/>
              <a:cs typeface="Arial" pitchFamily="34" charset="0"/>
            </a:rPr>
            <a:t> und zum voraussichtlichen </a:t>
          </a:r>
          <a:r>
            <a:rPr lang="de-DE" sz="1000" b="1" i="0" baseline="0">
              <a:solidFill>
                <a:schemeClr val="dk1"/>
              </a:solidFill>
              <a:effectLst/>
              <a:latin typeface="Arial" pitchFamily="34" charset="0"/>
              <a:ea typeface="+mn-ea"/>
              <a:cs typeface="Arial" pitchFamily="34" charset="0"/>
            </a:rPr>
            <a:t>Datum Ihrer Existenzgründung</a:t>
          </a:r>
          <a:r>
            <a:rPr lang="de-DE" sz="1000" b="0" i="0" baseline="0">
              <a:solidFill>
                <a:schemeClr val="dk1"/>
              </a:solidFill>
              <a:effectLst/>
              <a:latin typeface="Arial" pitchFamily="34" charset="0"/>
              <a:ea typeface="+mn-ea"/>
              <a:cs typeface="Arial" pitchFamily="34" charset="0"/>
            </a:rPr>
            <a:t> in </a:t>
          </a:r>
          <a:r>
            <a:rPr lang="de-DE" sz="1000" b="1" i="0" baseline="0">
              <a:solidFill>
                <a:schemeClr val="dk1"/>
              </a:solidFill>
              <a:effectLst/>
              <a:latin typeface="Arial" pitchFamily="34" charset="0"/>
              <a:ea typeface="+mn-ea"/>
              <a:cs typeface="Arial" pitchFamily="34" charset="0"/>
            </a:rPr>
            <a:t>D16</a:t>
          </a:r>
          <a:r>
            <a:rPr lang="de-DE" sz="1000" b="0" i="0" baseline="0">
              <a:solidFill>
                <a:schemeClr val="dk1"/>
              </a:solidFill>
              <a:effectLst/>
              <a:latin typeface="Arial" pitchFamily="34" charset="0"/>
              <a:ea typeface="+mn-ea"/>
              <a:cs typeface="Arial" pitchFamily="34" charset="0"/>
            </a:rPr>
            <a:t> werden </a:t>
          </a:r>
          <a:r>
            <a:rPr lang="de-DE" sz="1000" b="1" i="0" baseline="0">
              <a:solidFill>
                <a:schemeClr val="dk1"/>
              </a:solidFill>
              <a:effectLst/>
              <a:latin typeface="Arial" pitchFamily="34" charset="0"/>
              <a:ea typeface="+mn-ea"/>
              <a:cs typeface="Arial" pitchFamily="34" charset="0"/>
            </a:rPr>
            <a:t>in die Planungsrechnungen</a:t>
          </a:r>
          <a:r>
            <a:rPr lang="de-DE" sz="1000" b="0" i="0" baseline="0">
              <a:solidFill>
                <a:schemeClr val="dk1"/>
              </a:solidFill>
              <a:effectLst/>
              <a:latin typeface="Arial" pitchFamily="34" charset="0"/>
              <a:ea typeface="+mn-ea"/>
              <a:cs typeface="Arial" pitchFamily="34" charset="0"/>
            </a:rPr>
            <a:t> übertragen. </a:t>
          </a:r>
          <a:endParaRPr lang="de-DE" sz="1000">
            <a:effectLst/>
            <a:latin typeface="Arial" pitchFamily="34" charset="0"/>
            <a:cs typeface="Arial" pitchFamily="34" charset="0"/>
          </a:endParaRPr>
        </a:p>
        <a:p>
          <a:pPr rtl="0" eaLnBrk="1" fontAlgn="auto" latinLnBrk="0" hangingPunct="1"/>
          <a:endParaRPr lang="de-DE" sz="1000" b="1" i="0" baseline="0">
            <a:solidFill>
              <a:schemeClr val="dk1"/>
            </a:solidFill>
            <a:effectLst/>
            <a:latin typeface="Arial" pitchFamily="34" charset="0"/>
            <a:ea typeface="+mn-ea"/>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Geben Sie die von Ihnen geplante Rechtsform über das Listenfeld in Zeile 15 ein.</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Klicken Sie auf den Befehlsknopf "Deckblatt" und Sie können die Vorlage einsehen und ausdrucken. </a:t>
          </a:r>
          <a:endParaRPr lang="de-DE" sz="1000">
            <a:effectLst/>
            <a:latin typeface="Arial" pitchFamily="34" charset="0"/>
            <a:cs typeface="Arial" pitchFamily="34" charset="0"/>
          </a:endParaRP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Blatt: Kapitalbedarf:</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4. Benennen Sie hier den für Ihr Vorhaben notwendigen Kapitalbedarf: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vorhandene Mittel, die Sie als  Sacheinlage einbingen (in Spalte </a:t>
          </a:r>
          <a:r>
            <a:rPr lang="de-DE" sz="1000" b="1" i="0" baseline="0">
              <a:solidFill>
                <a:schemeClr val="dk1"/>
              </a:solidFill>
              <a:effectLst/>
              <a:latin typeface="Arial" pitchFamily="34" charset="0"/>
              <a:ea typeface="+mn-ea"/>
              <a:cs typeface="Arial" pitchFamily="34" charset="0"/>
            </a:rPr>
            <a:t>C</a:t>
          </a:r>
          <a:r>
            <a:rPr lang="de-DE" sz="1000" b="0" i="0" baseline="0">
              <a:solidFill>
                <a:schemeClr val="dk1"/>
              </a:solidFill>
              <a:effectLst/>
              <a:latin typeface="Arial" pitchFamily="34" charset="0"/>
              <a:ea typeface="+mn-ea"/>
              <a:cs typeface="Arial" pitchFamily="34" charset="0"/>
            </a:rPr>
            <a:t>),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neue, zusätzlich  zu beschaffende Mittel (in Spalte </a:t>
          </a:r>
          <a:r>
            <a:rPr lang="de-DE" sz="1000" b="1" i="0" baseline="0">
              <a:solidFill>
                <a:schemeClr val="dk1"/>
              </a:solidFill>
              <a:effectLst/>
              <a:latin typeface="Arial" pitchFamily="34" charset="0"/>
              <a:ea typeface="+mn-ea"/>
              <a:cs typeface="Arial" pitchFamily="34" charset="0"/>
            </a:rPr>
            <a:t>D</a:t>
          </a:r>
          <a:r>
            <a:rPr lang="de-DE" sz="1000" b="0" i="0" baseline="0">
              <a:solidFill>
                <a:schemeClr val="dk1"/>
              </a:solidFill>
              <a:effectLst/>
              <a:latin typeface="Arial" pitchFamily="34" charset="0"/>
              <a:ea typeface="+mn-ea"/>
              <a:cs typeface="Arial" pitchFamily="34" charset="0"/>
            </a:rPr>
            <a:t>). Auch Bereiche, die Sie über  Barmittel und eigene Reserven finanzieren wollen, müssen aufgeführt werden.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5. In Zeile </a:t>
          </a:r>
          <a:r>
            <a:rPr lang="de-DE" sz="1000" b="1" i="0" baseline="0">
              <a:solidFill>
                <a:schemeClr val="dk1"/>
              </a:solidFill>
              <a:effectLst/>
              <a:latin typeface="Arial" pitchFamily="34" charset="0"/>
              <a:ea typeface="+mn-ea"/>
              <a:cs typeface="Arial" pitchFamily="34" charset="0"/>
            </a:rPr>
            <a:t>8 </a:t>
          </a:r>
          <a:r>
            <a:rPr lang="de-DE" sz="1000" b="0" i="0" baseline="0">
              <a:solidFill>
                <a:schemeClr val="dk1"/>
              </a:solidFill>
              <a:effectLst/>
              <a:latin typeface="Arial" pitchFamily="34" charset="0"/>
              <a:ea typeface="+mn-ea"/>
              <a:cs typeface="Arial" pitchFamily="34" charset="0"/>
            </a:rPr>
            <a:t>können Sie bei einem Kauf von Unternehmensanteilen einer Kapitalgesellschaft (sog. Share Deal) den prozentualen Anteil sowie den Wert der Anteile eintragen, sowie die in  dem gekauften Unternehmen vorhandenen Abschreibungen und die durchschnittliche Restnutzungsdauer der in dem Unternehmen vorhandenen Wirtschaftsgüter.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Weiterer Kapitalbedarf ist in den nachfolgenden Zeilen entsprechend zu erfassen. </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6. Bei den Positionen "Sonstiges" haben Sie die Möglichkeit, eigene Bedarfsbereiche zu ergänzen.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7. Für die Ermittlung der - linearen - Abschreibung müssen Sie gegebenenfalls in den Zellen </a:t>
          </a:r>
          <a:r>
            <a:rPr lang="de-DE" sz="1000" b="1" i="0" baseline="0">
              <a:solidFill>
                <a:schemeClr val="dk1"/>
              </a:solidFill>
              <a:effectLst/>
              <a:latin typeface="Arial" pitchFamily="34" charset="0"/>
              <a:ea typeface="+mn-ea"/>
              <a:cs typeface="Arial" pitchFamily="34" charset="0"/>
            </a:rPr>
            <a:t>G9 bis G18</a:t>
          </a:r>
          <a:r>
            <a:rPr lang="de-DE" sz="1000" b="0" i="0" baseline="0">
              <a:solidFill>
                <a:schemeClr val="dk1"/>
              </a:solidFill>
              <a:effectLst/>
              <a:latin typeface="Arial" pitchFamily="34" charset="0"/>
              <a:ea typeface="+mn-ea"/>
              <a:cs typeface="Arial" pitchFamily="34" charset="0"/>
            </a:rPr>
            <a:t> eigene Abschreibungszeiträume eintragen, z.B. bei gebrauchten oder besonderen Wirtschaftsgütern. Die Grundlage für die vorgeschlagenen Werte ist die AfA für Wirtschaftsgüter, die nach dem 31.12.2000 angeschafft wurden.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8. Steuerliche  Abschreibungsregeln für sog. Geringwertige Wirtschaftsgüter (GWG) werden hier nicht berücksichtigt.</a:t>
          </a:r>
          <a:endParaRPr lang="de-DE" sz="1000">
            <a:effectLst/>
            <a:latin typeface="Arial" pitchFamily="34" charset="0"/>
            <a:cs typeface="Arial" pitchFamily="34" charset="0"/>
          </a:endParaRP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400050</xdr:colOff>
          <xdr:row>47</xdr:row>
          <xdr:rowOff>57150</xdr:rowOff>
        </xdr:from>
        <xdr:to>
          <xdr:col>9</xdr:col>
          <xdr:colOff>400050</xdr:colOff>
          <xdr:row>47</xdr:row>
          <xdr:rowOff>57150</xdr:rowOff>
        </xdr:to>
        <xdr:sp macro="" textlink="">
          <xdr:nvSpPr>
            <xdr:cNvPr id="24662" name="Button 86" hidden="1">
              <a:extLst>
                <a:ext uri="{63B3BB69-23CF-44E3-9099-C40C66FF867C}">
                  <a14:compatExt spid="_x0000_s24662"/>
                </a:ext>
                <a:ext uri="{FF2B5EF4-FFF2-40B4-BE49-F238E27FC236}">
                  <a16:creationId xmlns:a16="http://schemas.microsoft.com/office/drawing/2014/main" id="{00000000-0008-0000-0600-000056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400050</xdr:colOff>
          <xdr:row>47</xdr:row>
          <xdr:rowOff>28575</xdr:rowOff>
        </xdr:from>
        <xdr:to>
          <xdr:col>9</xdr:col>
          <xdr:colOff>400050</xdr:colOff>
          <xdr:row>47</xdr:row>
          <xdr:rowOff>28575</xdr:rowOff>
        </xdr:to>
        <xdr:sp macro="" textlink="">
          <xdr:nvSpPr>
            <xdr:cNvPr id="24664" name="Button 88" hidden="1">
              <a:extLst>
                <a:ext uri="{63B3BB69-23CF-44E3-9099-C40C66FF867C}">
                  <a14:compatExt spid="_x0000_s24664"/>
                </a:ext>
                <a:ext uri="{FF2B5EF4-FFF2-40B4-BE49-F238E27FC236}">
                  <a16:creationId xmlns:a16="http://schemas.microsoft.com/office/drawing/2014/main" id="{00000000-0008-0000-0600-000058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400050</xdr:colOff>
          <xdr:row>18</xdr:row>
          <xdr:rowOff>133350</xdr:rowOff>
        </xdr:from>
        <xdr:to>
          <xdr:col>9</xdr:col>
          <xdr:colOff>400050</xdr:colOff>
          <xdr:row>18</xdr:row>
          <xdr:rowOff>133350</xdr:rowOff>
        </xdr:to>
        <xdr:sp macro="" textlink="">
          <xdr:nvSpPr>
            <xdr:cNvPr id="24665" name="Button 89" hidden="1">
              <a:extLst>
                <a:ext uri="{63B3BB69-23CF-44E3-9099-C40C66FF867C}">
                  <a14:compatExt spid="_x0000_s24665"/>
                </a:ext>
                <a:ext uri="{FF2B5EF4-FFF2-40B4-BE49-F238E27FC236}">
                  <a16:creationId xmlns:a16="http://schemas.microsoft.com/office/drawing/2014/main" id="{00000000-0008-0000-0600-000059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304800</xdr:colOff>
          <xdr:row>16</xdr:row>
          <xdr:rowOff>133350</xdr:rowOff>
        </xdr:from>
        <xdr:to>
          <xdr:col>6</xdr:col>
          <xdr:colOff>304800</xdr:colOff>
          <xdr:row>16</xdr:row>
          <xdr:rowOff>133350</xdr:rowOff>
        </xdr:to>
        <xdr:sp macro="" textlink="">
          <xdr:nvSpPr>
            <xdr:cNvPr id="25720" name="Button 120" hidden="1">
              <a:extLst>
                <a:ext uri="{63B3BB69-23CF-44E3-9099-C40C66FF867C}">
                  <a14:compatExt spid="_x0000_s25720"/>
                </a:ext>
                <a:ext uri="{FF2B5EF4-FFF2-40B4-BE49-F238E27FC236}">
                  <a16:creationId xmlns:a16="http://schemas.microsoft.com/office/drawing/2014/main" id="{00000000-0008-0000-0700-0000786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228600</xdr:colOff>
          <xdr:row>16</xdr:row>
          <xdr:rowOff>38100</xdr:rowOff>
        </xdr:from>
        <xdr:to>
          <xdr:col>6</xdr:col>
          <xdr:colOff>228600</xdr:colOff>
          <xdr:row>16</xdr:row>
          <xdr:rowOff>38100</xdr:rowOff>
        </xdr:to>
        <xdr:sp macro="" textlink="">
          <xdr:nvSpPr>
            <xdr:cNvPr id="26713" name="Button 89" hidden="1">
              <a:extLst>
                <a:ext uri="{63B3BB69-23CF-44E3-9099-C40C66FF867C}">
                  <a14:compatExt spid="_x0000_s26713"/>
                </a:ext>
                <a:ext uri="{FF2B5EF4-FFF2-40B4-BE49-F238E27FC236}">
                  <a16:creationId xmlns:a16="http://schemas.microsoft.com/office/drawing/2014/main" id="{00000000-0008-0000-0800-000059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nold.Ekkehard\AppData\Local\Microsoft\Windows\Temporary%20Internet%20Files\Content.IE5\BJ6SG015\Gr&#252;ndungsplaner%20Fron%206.1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seite"/>
      <sheetName val="Bearbeitungshinweise"/>
      <sheetName val="Deckblatt"/>
      <sheetName val="Kapitalbedarf"/>
      <sheetName val="Finanzierung"/>
      <sheetName val="Zins und Tilgung"/>
      <sheetName val="Personalkosten 1. Jahr"/>
      <sheetName val="Personalkosten 2. Jahr"/>
      <sheetName val="Personalkosten 3. Jahr"/>
      <sheetName val="übrige Kosten"/>
      <sheetName val="Unternehmerlohn"/>
      <sheetName val="Umsatzplanung"/>
      <sheetName val="Rentabilität"/>
      <sheetName val="Stundenkostensatz "/>
      <sheetName val="Liquiditätsplan-1.Jahr"/>
      <sheetName val="Liquiditätsplan-2.Jahr"/>
      <sheetName val="Liquiditätsplan-3.Jahr"/>
      <sheetName val="Hilfs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3">
          <cell r="C13">
            <v>26000</v>
          </cell>
        </row>
      </sheetData>
      <sheetData sheetId="13"/>
      <sheetData sheetId="14"/>
      <sheetData sheetId="15"/>
      <sheetData sheetId="16"/>
      <sheetData sheetId="1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5.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74"/>
  <sheetViews>
    <sheetView showGridLines="0" tabSelected="1" zoomScaleNormal="100" zoomScaleSheetLayoutView="100" workbookViewId="0">
      <selection activeCell="D17" sqref="D17"/>
    </sheetView>
  </sheetViews>
  <sheetFormatPr baseColWidth="10" defaultRowHeight="12.75"/>
  <cols>
    <col min="1" max="1" width="14.5703125" style="2" customWidth="1"/>
    <col min="2" max="2" width="26.42578125" style="2" customWidth="1"/>
    <col min="3" max="3" width="16" style="2" customWidth="1"/>
    <col min="4" max="4" width="6.5703125" style="2" customWidth="1"/>
    <col min="5" max="5" width="21" style="2" customWidth="1"/>
    <col min="6" max="6" width="5.28515625" style="2" customWidth="1"/>
    <col min="7" max="7" width="18.140625" style="2" customWidth="1"/>
    <col min="8" max="8" width="7.140625" style="2" customWidth="1"/>
    <col min="9" max="9" width="7.5703125" style="2" customWidth="1"/>
    <col min="10" max="10" width="22.5703125" style="2" customWidth="1"/>
    <col min="11" max="11" width="7.85546875" style="2" customWidth="1"/>
    <col min="12" max="16384" width="11.42578125" style="2"/>
  </cols>
  <sheetData>
    <row r="1" spans="1:15">
      <c r="A1" s="913"/>
      <c r="B1" s="63"/>
      <c r="C1" s="63"/>
      <c r="D1" s="63"/>
      <c r="E1" s="63"/>
      <c r="F1" s="63"/>
      <c r="G1" s="63"/>
      <c r="H1" s="63"/>
      <c r="I1" s="63"/>
      <c r="J1" s="63"/>
      <c r="K1" s="63"/>
      <c r="L1" s="63"/>
      <c r="M1" s="63"/>
      <c r="N1" s="63"/>
      <c r="O1" s="63"/>
    </row>
    <row r="2" spans="1:15" ht="17.25">
      <c r="A2" s="111"/>
      <c r="B2" s="63"/>
      <c r="C2" s="63"/>
      <c r="D2" s="63"/>
      <c r="E2" s="63"/>
      <c r="F2" s="63"/>
      <c r="G2" s="63"/>
      <c r="H2" s="63"/>
      <c r="I2" s="63"/>
      <c r="J2" s="63"/>
      <c r="K2" s="63"/>
      <c r="L2" s="63"/>
      <c r="M2" s="63"/>
      <c r="N2" s="63"/>
      <c r="O2" s="63"/>
    </row>
    <row r="3" spans="1:15">
      <c r="A3" s="63"/>
      <c r="B3" s="63"/>
      <c r="C3" s="63"/>
      <c r="D3" s="63"/>
      <c r="E3" s="63"/>
      <c r="F3" s="63"/>
      <c r="G3" s="63"/>
      <c r="H3" s="63"/>
      <c r="I3" s="63"/>
      <c r="J3" s="63"/>
      <c r="K3" s="63"/>
      <c r="L3" s="63"/>
      <c r="M3" s="63"/>
      <c r="N3" s="63"/>
      <c r="O3" s="63"/>
    </row>
    <row r="4" spans="1:15">
      <c r="A4" s="63"/>
      <c r="B4" s="63"/>
      <c r="C4" s="63"/>
      <c r="D4" s="63"/>
      <c r="E4" s="63"/>
      <c r="F4" s="63"/>
      <c r="G4" s="63"/>
      <c r="H4" s="63"/>
      <c r="I4" s="63"/>
      <c r="J4" s="63"/>
      <c r="K4" s="63"/>
      <c r="L4" s="63"/>
      <c r="M4" s="63"/>
      <c r="N4" s="63"/>
      <c r="O4" s="63"/>
    </row>
    <row r="5" spans="1:15">
      <c r="A5" s="63"/>
      <c r="B5" s="63"/>
      <c r="C5" s="63"/>
      <c r="D5" s="63"/>
      <c r="E5" s="63"/>
      <c r="F5" s="63"/>
      <c r="G5" s="63"/>
      <c r="H5" s="63"/>
      <c r="I5" s="63"/>
      <c r="J5" s="63"/>
      <c r="K5" s="63"/>
      <c r="L5" s="63"/>
      <c r="M5" s="63"/>
      <c r="N5" s="63"/>
      <c r="O5" s="63"/>
    </row>
    <row r="6" spans="1:15" s="61" customFormat="1" ht="18">
      <c r="A6" s="112" t="s">
        <v>173</v>
      </c>
      <c r="B6" s="113"/>
      <c r="C6" s="113"/>
      <c r="D6" s="113"/>
      <c r="E6" s="113"/>
      <c r="F6" s="113"/>
      <c r="G6" s="113"/>
      <c r="H6" s="113"/>
      <c r="I6" s="113"/>
      <c r="J6" s="113"/>
      <c r="K6" s="113"/>
      <c r="L6" s="113"/>
      <c r="M6" s="113"/>
      <c r="N6" s="113"/>
      <c r="O6" s="113"/>
    </row>
    <row r="7" spans="1:15" s="61" customFormat="1" ht="15.75" customHeight="1">
      <c r="A7" s="113" t="s">
        <v>328</v>
      </c>
      <c r="B7" s="113"/>
      <c r="C7" s="1000"/>
      <c r="D7" s="1000"/>
      <c r="E7" s="1000"/>
      <c r="F7" s="114" t="s">
        <v>374</v>
      </c>
      <c r="G7" s="113"/>
      <c r="H7" s="113"/>
      <c r="I7" s="113"/>
      <c r="J7" s="113"/>
      <c r="K7" s="113"/>
      <c r="L7" s="113"/>
      <c r="M7" s="113"/>
      <c r="N7" s="113"/>
      <c r="O7" s="113"/>
    </row>
    <row r="8" spans="1:15" s="61" customFormat="1" ht="15.75" customHeight="1">
      <c r="A8" s="113" t="s">
        <v>329</v>
      </c>
      <c r="B8" s="113"/>
      <c r="C8" s="1001"/>
      <c r="D8" s="1001"/>
      <c r="E8" s="1001"/>
      <c r="F8" s="113"/>
      <c r="G8" s="113"/>
      <c r="H8" s="113"/>
      <c r="I8" s="113"/>
      <c r="J8" s="113"/>
      <c r="K8" s="113"/>
      <c r="L8" s="113"/>
      <c r="M8" s="113"/>
      <c r="N8" s="113"/>
      <c r="O8" s="113"/>
    </row>
    <row r="9" spans="1:15" s="61" customFormat="1" ht="15.75" customHeight="1">
      <c r="A9" s="113" t="s">
        <v>330</v>
      </c>
      <c r="B9" s="113"/>
      <c r="C9" s="1001"/>
      <c r="D9" s="1001"/>
      <c r="E9" s="1001"/>
      <c r="F9" s="113"/>
      <c r="G9" s="995" t="s">
        <v>516</v>
      </c>
      <c r="H9" s="996"/>
      <c r="I9" s="113"/>
      <c r="J9" s="113"/>
      <c r="K9" s="113"/>
      <c r="L9" s="113"/>
      <c r="M9" s="113"/>
      <c r="N9" s="113"/>
      <c r="O9" s="113"/>
    </row>
    <row r="10" spans="1:15" s="61" customFormat="1" ht="15.75" customHeight="1">
      <c r="A10" s="113" t="s">
        <v>331</v>
      </c>
      <c r="B10" s="113"/>
      <c r="C10" s="1001"/>
      <c r="D10" s="1001"/>
      <c r="E10" s="1001"/>
      <c r="F10" s="113"/>
      <c r="G10" s="113"/>
      <c r="H10" s="113"/>
      <c r="I10" s="113"/>
      <c r="J10" s="113"/>
      <c r="K10" s="113"/>
      <c r="L10" s="113"/>
      <c r="M10" s="113"/>
      <c r="N10" s="113"/>
      <c r="O10" s="113"/>
    </row>
    <row r="11" spans="1:15" s="61" customFormat="1" ht="15.75" customHeight="1">
      <c r="A11" s="113" t="s">
        <v>332</v>
      </c>
      <c r="B11" s="113"/>
      <c r="C11" s="1007"/>
      <c r="D11" s="1007"/>
      <c r="E11" s="1007"/>
      <c r="F11" s="113"/>
      <c r="G11" s="995" t="s">
        <v>517</v>
      </c>
      <c r="H11" s="996"/>
      <c r="I11" s="113"/>
      <c r="J11" s="113"/>
      <c r="K11" s="113"/>
      <c r="L11" s="113"/>
      <c r="M11" s="113"/>
      <c r="N11" s="113"/>
      <c r="O11" s="113"/>
    </row>
    <row r="12" spans="1:15" s="61" customFormat="1" ht="15.75" customHeight="1">
      <c r="A12" s="113" t="s">
        <v>439</v>
      </c>
      <c r="B12" s="913"/>
      <c r="C12" s="1002"/>
      <c r="D12" s="1002"/>
      <c r="E12" s="1002"/>
      <c r="F12" s="113"/>
      <c r="G12" s="113"/>
      <c r="H12" s="113"/>
      <c r="I12" s="113"/>
      <c r="J12" s="113"/>
      <c r="K12" s="113"/>
      <c r="L12" s="113"/>
      <c r="M12" s="113"/>
      <c r="N12" s="113"/>
      <c r="O12" s="113"/>
    </row>
    <row r="13" spans="1:15" s="61" customFormat="1" ht="15.75" customHeight="1">
      <c r="A13" s="113" t="s">
        <v>333</v>
      </c>
      <c r="B13" s="113"/>
      <c r="C13" s="1001"/>
      <c r="D13" s="1001"/>
      <c r="E13" s="1001"/>
      <c r="F13" s="113"/>
      <c r="G13" s="113"/>
      <c r="H13" s="113"/>
      <c r="I13" s="113"/>
      <c r="J13" s="113"/>
      <c r="K13" s="113"/>
      <c r="L13" s="113"/>
      <c r="M13" s="113"/>
      <c r="N13" s="113"/>
      <c r="O13" s="113"/>
    </row>
    <row r="14" spans="1:15" s="61" customFormat="1" ht="15.75" customHeight="1">
      <c r="A14" s="113" t="s">
        <v>389</v>
      </c>
      <c r="B14" s="113"/>
      <c r="C14" s="1001"/>
      <c r="D14" s="1001"/>
      <c r="E14" s="1001"/>
      <c r="F14" s="113"/>
      <c r="G14" s="113"/>
      <c r="H14" s="113"/>
      <c r="I14" s="113"/>
      <c r="J14" s="113"/>
      <c r="K14" s="113"/>
      <c r="L14" s="113"/>
      <c r="M14" s="113"/>
      <c r="N14" s="113"/>
      <c r="O14" s="113"/>
    </row>
    <row r="15" spans="1:15" s="61" customFormat="1" ht="24" customHeight="1">
      <c r="A15" s="116" t="s">
        <v>334</v>
      </c>
      <c r="B15" s="113"/>
      <c r="C15" s="115"/>
      <c r="D15" s="115"/>
      <c r="E15" s="115"/>
      <c r="F15" s="113"/>
      <c r="G15" s="113"/>
      <c r="H15" s="113"/>
      <c r="I15" s="113"/>
      <c r="J15" s="113"/>
      <c r="K15" s="113"/>
      <c r="L15" s="113"/>
      <c r="M15" s="113"/>
      <c r="N15" s="113"/>
      <c r="O15" s="113"/>
    </row>
    <row r="16" spans="1:15" s="61" customFormat="1" ht="19.5" customHeight="1">
      <c r="A16" s="113" t="s">
        <v>335</v>
      </c>
      <c r="B16" s="113"/>
      <c r="C16" s="113"/>
      <c r="D16" s="1006">
        <v>45658</v>
      </c>
      <c r="E16" s="1006"/>
      <c r="F16" s="113"/>
      <c r="G16" s="113"/>
      <c r="H16" s="113"/>
      <c r="I16" s="113"/>
      <c r="J16" s="113"/>
      <c r="K16" s="113"/>
      <c r="L16" s="113"/>
      <c r="M16" s="113"/>
      <c r="N16" s="113"/>
      <c r="O16" s="113"/>
    </row>
    <row r="17" spans="1:15">
      <c r="A17" s="63"/>
      <c r="B17" s="63"/>
      <c r="C17" s="63"/>
      <c r="D17" s="63"/>
      <c r="E17" s="63"/>
      <c r="F17" s="63"/>
      <c r="G17" s="63"/>
      <c r="H17" s="63"/>
      <c r="I17" s="63"/>
      <c r="J17" s="122"/>
      <c r="K17" s="122"/>
      <c r="L17" s="63"/>
      <c r="M17" s="63"/>
      <c r="N17" s="63"/>
      <c r="O17" s="63"/>
    </row>
    <row r="18" spans="1:15">
      <c r="A18" s="63"/>
      <c r="B18" s="63"/>
      <c r="C18" s="63"/>
      <c r="D18" s="63"/>
      <c r="E18" s="63"/>
      <c r="F18" s="63"/>
      <c r="G18" s="63"/>
      <c r="H18" s="63"/>
      <c r="I18" s="63"/>
      <c r="J18" s="63"/>
      <c r="K18" s="63"/>
      <c r="L18" s="63"/>
      <c r="M18" s="63"/>
      <c r="N18" s="63"/>
      <c r="O18" s="63"/>
    </row>
    <row r="19" spans="1:15">
      <c r="A19" s="63"/>
      <c r="B19" s="63"/>
      <c r="C19" s="63"/>
      <c r="D19" s="63"/>
      <c r="E19" s="63"/>
      <c r="F19" s="63"/>
      <c r="G19" s="63"/>
      <c r="H19" s="63"/>
      <c r="I19" s="63"/>
      <c r="J19" s="63"/>
      <c r="K19" s="63"/>
      <c r="L19" s="63"/>
      <c r="M19" s="63"/>
      <c r="N19" s="63"/>
      <c r="O19" s="63"/>
    </row>
    <row r="20" spans="1:15" ht="15.75">
      <c r="A20" s="117" t="s">
        <v>46</v>
      </c>
      <c r="B20" s="63"/>
      <c r="C20" s="63"/>
      <c r="D20" s="63"/>
      <c r="E20" s="63"/>
      <c r="F20" s="63"/>
      <c r="G20" s="63"/>
      <c r="H20" s="63"/>
      <c r="I20" s="63"/>
      <c r="J20" s="63"/>
      <c r="K20" s="63"/>
      <c r="L20" s="63"/>
      <c r="M20" s="63"/>
      <c r="N20" s="63"/>
      <c r="O20" s="63"/>
    </row>
    <row r="21" spans="1:15">
      <c r="A21" s="63"/>
      <c r="B21" s="63"/>
      <c r="C21" s="63"/>
      <c r="D21" s="63"/>
      <c r="E21" s="63"/>
      <c r="F21" s="63"/>
      <c r="G21" s="63"/>
      <c r="H21" s="63"/>
      <c r="I21" s="63"/>
      <c r="J21" s="63"/>
      <c r="K21" s="63"/>
      <c r="L21" s="63"/>
      <c r="M21" s="63"/>
      <c r="N21" s="63"/>
      <c r="O21" s="63"/>
    </row>
    <row r="22" spans="1:15" ht="15.75">
      <c r="A22" s="86"/>
      <c r="B22" s="118"/>
      <c r="C22" s="118"/>
      <c r="D22" s="1008" t="s">
        <v>336</v>
      </c>
      <c r="E22" s="1008"/>
      <c r="F22" s="1008"/>
      <c r="G22" s="1008"/>
      <c r="H22" s="1008"/>
      <c r="I22" s="369"/>
      <c r="J22" s="369"/>
      <c r="K22" s="370"/>
      <c r="L22" s="63"/>
      <c r="M22" s="63"/>
      <c r="N22" s="63"/>
      <c r="O22" s="63"/>
    </row>
    <row r="23" spans="1:15" ht="16.5" customHeight="1">
      <c r="A23" s="910" t="s">
        <v>274</v>
      </c>
      <c r="B23" s="911"/>
      <c r="C23" s="912"/>
      <c r="D23" s="1003" t="s">
        <v>275</v>
      </c>
      <c r="E23" s="1003"/>
      <c r="F23" s="1003"/>
      <c r="G23" s="1003"/>
      <c r="H23" s="1003"/>
      <c r="I23" s="1004" t="s">
        <v>276</v>
      </c>
      <c r="J23" s="1003"/>
      <c r="K23" s="1005"/>
      <c r="L23" s="63"/>
      <c r="M23" s="63"/>
      <c r="N23" s="63"/>
      <c r="O23" s="63"/>
    </row>
    <row r="24" spans="1:15" ht="16.5" customHeight="1">
      <c r="A24" s="916"/>
      <c r="B24" s="917"/>
      <c r="C24" s="918"/>
      <c r="D24" s="919"/>
      <c r="E24" s="917"/>
      <c r="F24" s="917"/>
      <c r="G24" s="917"/>
      <c r="H24" s="917"/>
      <c r="I24" s="920"/>
      <c r="J24" s="921"/>
      <c r="K24" s="922"/>
      <c r="L24" s="63"/>
      <c r="M24" s="63"/>
      <c r="N24" s="63"/>
      <c r="O24" s="63"/>
    </row>
    <row r="25" spans="1:15" ht="16.5" customHeight="1">
      <c r="A25" s="916"/>
      <c r="B25" s="917"/>
      <c r="C25" s="918"/>
      <c r="D25" s="923"/>
      <c r="E25" s="966" t="s">
        <v>505</v>
      </c>
      <c r="F25" s="924"/>
      <c r="G25" s="966" t="s">
        <v>509</v>
      </c>
      <c r="H25" s="924"/>
      <c r="I25" s="925"/>
      <c r="J25" s="968" t="s">
        <v>511</v>
      </c>
      <c r="K25" s="926"/>
      <c r="L25" s="63"/>
      <c r="M25" s="63"/>
      <c r="N25" s="63"/>
      <c r="O25" s="63"/>
    </row>
    <row r="26" spans="1:15" ht="16.5" customHeight="1">
      <c r="A26" s="916"/>
      <c r="B26" s="927" t="s">
        <v>502</v>
      </c>
      <c r="C26" s="918"/>
      <c r="D26" s="923"/>
      <c r="E26" s="928"/>
      <c r="F26" s="924"/>
      <c r="G26" s="924"/>
      <c r="H26" s="924"/>
      <c r="I26" s="925"/>
      <c r="J26" s="929"/>
      <c r="K26" s="926"/>
      <c r="L26" s="63"/>
      <c r="M26" s="63"/>
      <c r="N26" s="63"/>
      <c r="O26" s="63"/>
    </row>
    <row r="27" spans="1:15" ht="16.5" customHeight="1">
      <c r="A27" s="916"/>
      <c r="B27" s="930"/>
      <c r="C27" s="918"/>
      <c r="D27" s="923"/>
      <c r="E27" s="966" t="s">
        <v>506</v>
      </c>
      <c r="F27" s="924"/>
      <c r="G27" s="924"/>
      <c r="H27" s="924"/>
      <c r="I27" s="925"/>
      <c r="J27" s="968" t="s">
        <v>512</v>
      </c>
      <c r="K27" s="926"/>
      <c r="L27" s="63"/>
      <c r="M27" s="63"/>
      <c r="N27" s="63"/>
      <c r="O27" s="63"/>
    </row>
    <row r="28" spans="1:15" ht="16.5" customHeight="1">
      <c r="A28" s="916"/>
      <c r="B28" s="927" t="s">
        <v>503</v>
      </c>
      <c r="C28" s="918"/>
      <c r="D28" s="923"/>
      <c r="E28" s="928"/>
      <c r="F28" s="924"/>
      <c r="G28" s="924"/>
      <c r="H28" s="924"/>
      <c r="I28" s="925"/>
      <c r="J28" s="931"/>
      <c r="K28" s="926"/>
      <c r="L28" s="63"/>
      <c r="M28" s="63"/>
      <c r="N28" s="63"/>
      <c r="O28" s="63"/>
    </row>
    <row r="29" spans="1:15" ht="16.5" customHeight="1">
      <c r="A29" s="916"/>
      <c r="B29" s="930"/>
      <c r="C29" s="918"/>
      <c r="D29" s="923"/>
      <c r="E29" s="966" t="s">
        <v>507</v>
      </c>
      <c r="F29" s="924"/>
      <c r="G29" s="966" t="s">
        <v>510</v>
      </c>
      <c r="H29" s="924"/>
      <c r="I29" s="925"/>
      <c r="J29" s="968" t="s">
        <v>513</v>
      </c>
      <c r="K29" s="926"/>
      <c r="L29" s="63"/>
      <c r="M29" s="63"/>
      <c r="N29" s="63"/>
      <c r="O29" s="63"/>
    </row>
    <row r="30" spans="1:15" ht="16.5" customHeight="1">
      <c r="A30" s="916"/>
      <c r="B30" s="927" t="s">
        <v>504</v>
      </c>
      <c r="C30" s="918"/>
      <c r="D30" s="923"/>
      <c r="E30" s="928"/>
      <c r="F30" s="924"/>
      <c r="G30" s="924"/>
      <c r="H30" s="924"/>
      <c r="I30" s="925"/>
      <c r="J30" s="931"/>
      <c r="K30" s="926"/>
      <c r="L30" s="63"/>
      <c r="M30" s="63"/>
      <c r="N30" s="63"/>
      <c r="O30" s="63"/>
    </row>
    <row r="31" spans="1:15" ht="16.5" customHeight="1">
      <c r="A31" s="916"/>
      <c r="B31" s="917"/>
      <c r="C31" s="918"/>
      <c r="D31" s="923"/>
      <c r="E31" s="966" t="s">
        <v>508</v>
      </c>
      <c r="F31" s="924"/>
      <c r="G31" s="924"/>
      <c r="H31" s="924"/>
      <c r="I31" s="932"/>
      <c r="J31" s="929"/>
      <c r="K31" s="933"/>
      <c r="L31" s="63"/>
      <c r="M31" s="63"/>
      <c r="N31" s="63"/>
      <c r="O31" s="63"/>
    </row>
    <row r="32" spans="1:15" ht="16.5" customHeight="1">
      <c r="A32" s="934"/>
      <c r="B32" s="935"/>
      <c r="C32" s="936"/>
      <c r="D32" s="937"/>
      <c r="E32" s="937"/>
      <c r="F32" s="937"/>
      <c r="G32" s="937"/>
      <c r="H32" s="937"/>
      <c r="I32" s="938"/>
      <c r="J32" s="939"/>
      <c r="K32" s="940"/>
      <c r="L32" s="63"/>
      <c r="M32" s="63"/>
      <c r="N32" s="63"/>
      <c r="O32" s="63"/>
    </row>
    <row r="33" spans="1:15" ht="16.5" customHeight="1">
      <c r="A33" s="941"/>
      <c r="B33" s="941"/>
      <c r="C33" s="941"/>
      <c r="D33" s="997" t="s">
        <v>500</v>
      </c>
      <c r="E33" s="998"/>
      <c r="F33" s="998"/>
      <c r="G33" s="998"/>
      <c r="H33" s="999"/>
      <c r="I33" s="942"/>
      <c r="J33" s="942"/>
      <c r="K33" s="941"/>
      <c r="L33" s="63"/>
      <c r="M33" s="63"/>
      <c r="N33" s="63"/>
      <c r="O33" s="63"/>
    </row>
    <row r="34" spans="1:15" ht="16.5" customHeight="1">
      <c r="A34" s="943"/>
      <c r="B34" s="943"/>
      <c r="C34" s="944"/>
      <c r="D34" s="945"/>
      <c r="E34" s="924"/>
      <c r="F34" s="924"/>
      <c r="G34" s="924"/>
      <c r="H34" s="946"/>
      <c r="I34" s="942"/>
      <c r="J34" s="942"/>
      <c r="K34" s="941"/>
      <c r="L34" s="63"/>
      <c r="M34" s="63"/>
      <c r="N34" s="63"/>
      <c r="O34" s="63"/>
    </row>
    <row r="35" spans="1:15" ht="16.5" customHeight="1">
      <c r="A35" s="947" t="s">
        <v>366</v>
      </c>
      <c r="B35" s="948"/>
      <c r="C35" s="944"/>
      <c r="D35" s="949"/>
      <c r="E35" s="967" t="s">
        <v>514</v>
      </c>
      <c r="F35" s="924"/>
      <c r="G35" s="967" t="s">
        <v>515</v>
      </c>
      <c r="H35" s="950"/>
      <c r="I35" s="942"/>
      <c r="J35" s="942"/>
      <c r="K35" s="941"/>
      <c r="L35" s="63"/>
      <c r="M35" s="63"/>
      <c r="N35" s="63"/>
      <c r="O35" s="63"/>
    </row>
    <row r="36" spans="1:15" ht="14.25" customHeight="1">
      <c r="A36" s="947"/>
      <c r="B36" s="948"/>
      <c r="C36" s="944"/>
      <c r="D36" s="994"/>
      <c r="E36" s="935"/>
      <c r="F36" s="935"/>
      <c r="G36" s="935"/>
      <c r="H36" s="936"/>
      <c r="I36" s="941"/>
      <c r="J36" s="941"/>
      <c r="K36" s="941"/>
      <c r="L36" s="63"/>
      <c r="M36" s="63"/>
      <c r="N36" s="63"/>
      <c r="O36" s="63"/>
    </row>
    <row r="37" spans="1:15">
      <c r="A37" s="948"/>
      <c r="B37" s="948"/>
      <c r="C37" s="951"/>
      <c r="D37" s="993"/>
      <c r="E37" s="917"/>
      <c r="F37" s="917"/>
      <c r="G37" s="917"/>
      <c r="H37" s="917"/>
      <c r="I37" s="941"/>
      <c r="J37" s="941"/>
      <c r="K37" s="941"/>
      <c r="L37" s="63"/>
      <c r="M37" s="63"/>
      <c r="N37" s="63"/>
      <c r="O37" s="63"/>
    </row>
    <row r="38" spans="1:15" ht="15">
      <c r="A38" s="855" t="s">
        <v>366</v>
      </c>
      <c r="B38" s="120">
        <v>1</v>
      </c>
      <c r="C38" s="119"/>
      <c r="D38" s="119"/>
      <c r="E38" s="63"/>
      <c r="F38" s="63"/>
      <c r="G38" s="63"/>
      <c r="H38" s="63"/>
      <c r="I38" s="63"/>
      <c r="J38" s="63"/>
      <c r="K38" s="63"/>
      <c r="L38" s="63"/>
      <c r="M38" s="63"/>
      <c r="N38" s="63"/>
      <c r="O38" s="63"/>
    </row>
    <row r="39" spans="1:15" ht="15">
      <c r="A39" s="855" t="s">
        <v>377</v>
      </c>
      <c r="B39" s="120">
        <v>2</v>
      </c>
      <c r="C39" s="119"/>
      <c r="D39" s="119"/>
      <c r="E39" s="63"/>
      <c r="F39" s="63"/>
      <c r="G39" s="63"/>
      <c r="H39" s="63"/>
      <c r="I39" s="63"/>
      <c r="J39" s="63"/>
      <c r="K39" s="63"/>
      <c r="L39" s="63"/>
      <c r="M39" s="63"/>
      <c r="N39" s="63"/>
      <c r="O39" s="63"/>
    </row>
    <row r="40" spans="1:15" ht="15">
      <c r="A40" s="855" t="s">
        <v>376</v>
      </c>
      <c r="B40" s="120">
        <v>3</v>
      </c>
      <c r="C40" s="119"/>
      <c r="D40" s="119"/>
      <c r="E40" s="63"/>
      <c r="F40" s="63"/>
      <c r="G40" s="63"/>
      <c r="H40" s="63"/>
      <c r="I40" s="63"/>
      <c r="J40" s="63"/>
      <c r="K40" s="63"/>
      <c r="L40" s="63"/>
      <c r="M40" s="63"/>
      <c r="N40" s="63"/>
      <c r="O40" s="63"/>
    </row>
    <row r="41" spans="1:15" ht="15">
      <c r="A41" s="855" t="s">
        <v>367</v>
      </c>
      <c r="B41" s="120">
        <v>4</v>
      </c>
      <c r="C41" s="119"/>
      <c r="D41" s="119"/>
      <c r="E41" s="63"/>
      <c r="F41" s="63"/>
      <c r="G41" s="63"/>
      <c r="H41" s="63"/>
      <c r="I41" s="63"/>
      <c r="J41" s="63"/>
      <c r="K41" s="63"/>
      <c r="L41" s="63"/>
      <c r="M41" s="63"/>
      <c r="N41" s="63"/>
      <c r="O41" s="63"/>
    </row>
    <row r="42" spans="1:15" ht="15">
      <c r="A42" s="855" t="s">
        <v>368</v>
      </c>
      <c r="B42" s="120">
        <v>5</v>
      </c>
      <c r="C42" s="119"/>
      <c r="D42" s="119"/>
      <c r="E42" s="63"/>
      <c r="F42" s="63"/>
      <c r="G42" s="63"/>
      <c r="H42" s="63"/>
      <c r="I42" s="63"/>
      <c r="J42" s="63"/>
      <c r="K42" s="63"/>
      <c r="L42" s="63"/>
      <c r="M42" s="63"/>
      <c r="N42" s="63"/>
      <c r="O42" s="63"/>
    </row>
    <row r="43" spans="1:15" ht="15">
      <c r="A43" s="855" t="s">
        <v>369</v>
      </c>
      <c r="B43" s="120">
        <v>6</v>
      </c>
      <c r="C43" s="119"/>
      <c r="D43" s="119"/>
      <c r="E43" s="63"/>
      <c r="F43" s="63"/>
      <c r="G43" s="63"/>
      <c r="H43" s="63"/>
      <c r="I43" s="63"/>
      <c r="J43" s="63"/>
      <c r="K43" s="63"/>
      <c r="L43" s="63"/>
      <c r="M43" s="63"/>
      <c r="N43" s="63"/>
      <c r="O43" s="63"/>
    </row>
    <row r="44" spans="1:15" ht="15">
      <c r="A44" s="855" t="s">
        <v>370</v>
      </c>
      <c r="B44" s="120">
        <v>7</v>
      </c>
      <c r="C44" s="119"/>
      <c r="D44" s="119"/>
      <c r="E44" s="63"/>
      <c r="F44" s="63"/>
      <c r="G44" s="63"/>
      <c r="H44" s="63"/>
      <c r="I44" s="63"/>
      <c r="J44" s="63"/>
      <c r="K44" s="63"/>
      <c r="L44" s="63"/>
      <c r="M44" s="63"/>
      <c r="N44" s="63"/>
      <c r="O44" s="63"/>
    </row>
    <row r="45" spans="1:15" ht="15">
      <c r="A45" s="855" t="s">
        <v>371</v>
      </c>
      <c r="B45" s="120">
        <v>8</v>
      </c>
      <c r="C45" s="119"/>
      <c r="D45" s="119"/>
      <c r="E45" s="63"/>
      <c r="F45" s="63"/>
      <c r="G45" s="63"/>
      <c r="H45" s="63"/>
      <c r="I45" s="63"/>
      <c r="J45" s="63"/>
      <c r="K45" s="63"/>
      <c r="L45" s="63"/>
      <c r="M45" s="63"/>
      <c r="N45" s="63"/>
      <c r="O45" s="63"/>
    </row>
    <row r="46" spans="1:15" ht="15">
      <c r="A46" s="855" t="s">
        <v>372</v>
      </c>
      <c r="B46" s="120">
        <v>9</v>
      </c>
      <c r="C46" s="119"/>
      <c r="D46" s="119"/>
      <c r="E46" s="63"/>
      <c r="F46" s="63"/>
      <c r="G46" s="63"/>
      <c r="H46" s="63"/>
      <c r="I46" s="63"/>
      <c r="J46" s="63"/>
      <c r="K46" s="63"/>
      <c r="L46" s="63"/>
      <c r="M46" s="63"/>
      <c r="N46" s="63"/>
      <c r="O46" s="63"/>
    </row>
    <row r="47" spans="1:15" ht="15.75">
      <c r="A47" s="856" t="s">
        <v>450</v>
      </c>
      <c r="B47" s="120">
        <v>10</v>
      </c>
      <c r="C47" s="119"/>
      <c r="D47" s="119"/>
      <c r="E47" s="63"/>
      <c r="F47" s="63"/>
      <c r="G47" s="63"/>
      <c r="H47" s="63"/>
      <c r="I47" s="63"/>
      <c r="J47" s="63"/>
      <c r="K47" s="63"/>
      <c r="L47" s="63"/>
      <c r="M47" s="63"/>
      <c r="N47" s="63"/>
      <c r="O47" s="63"/>
    </row>
    <row r="48" spans="1:15" ht="15">
      <c r="A48" s="855"/>
      <c r="B48" s="120"/>
      <c r="C48" s="119"/>
      <c r="D48" s="119"/>
      <c r="E48" s="63"/>
      <c r="F48" s="63"/>
      <c r="G48" s="63"/>
      <c r="H48" s="63"/>
      <c r="I48" s="63"/>
      <c r="J48" s="63"/>
      <c r="K48" s="63"/>
      <c r="L48" s="63"/>
      <c r="M48" s="63"/>
      <c r="N48" s="63"/>
      <c r="O48" s="63"/>
    </row>
    <row r="49" spans="1:15">
      <c r="A49" s="857">
        <v>1</v>
      </c>
      <c r="B49" s="120"/>
      <c r="C49" s="63"/>
      <c r="D49" s="63"/>
      <c r="E49" s="63"/>
      <c r="F49" s="63"/>
      <c r="G49" s="63"/>
      <c r="H49" s="63"/>
      <c r="I49" s="63"/>
      <c r="J49" s="63"/>
      <c r="K49" s="63"/>
      <c r="L49" s="63"/>
      <c r="M49" s="63"/>
      <c r="N49" s="63"/>
      <c r="O49" s="63"/>
    </row>
    <row r="50" spans="1:15">
      <c r="A50" s="587"/>
      <c r="B50" s="853"/>
      <c r="C50" s="63"/>
      <c r="D50" s="63"/>
      <c r="E50" s="63"/>
      <c r="F50" s="63"/>
      <c r="G50" s="63"/>
      <c r="H50" s="63"/>
      <c r="I50" s="63"/>
      <c r="J50" s="63"/>
      <c r="K50" s="63"/>
      <c r="L50" s="63"/>
      <c r="M50" s="63"/>
      <c r="N50" s="63"/>
      <c r="O50" s="63"/>
    </row>
    <row r="51" spans="1:15">
      <c r="A51" s="63"/>
      <c r="B51" s="120"/>
      <c r="C51" s="63"/>
      <c r="D51" s="63"/>
      <c r="E51" s="63"/>
      <c r="F51" s="63"/>
      <c r="G51" s="63"/>
      <c r="H51" s="63"/>
      <c r="I51" s="63"/>
      <c r="J51" s="63"/>
      <c r="K51" s="63"/>
      <c r="L51" s="63"/>
      <c r="M51" s="63"/>
      <c r="N51" s="63"/>
      <c r="O51" s="63"/>
    </row>
    <row r="52" spans="1:15">
      <c r="A52" s="63"/>
      <c r="B52" s="63"/>
      <c r="C52" s="63"/>
      <c r="D52" s="63"/>
      <c r="E52" s="63"/>
      <c r="F52" s="63"/>
      <c r="G52" s="63"/>
      <c r="H52" s="63"/>
      <c r="I52" s="63"/>
      <c r="J52" s="63"/>
      <c r="K52" s="63"/>
      <c r="L52" s="63"/>
      <c r="M52" s="63"/>
      <c r="N52" s="63"/>
      <c r="O52" s="63"/>
    </row>
    <row r="53" spans="1:15">
      <c r="A53" s="63"/>
      <c r="B53" s="63"/>
      <c r="C53" s="63"/>
      <c r="D53" s="63"/>
      <c r="E53" s="63"/>
      <c r="F53" s="63"/>
      <c r="G53" s="63"/>
      <c r="H53" s="63"/>
      <c r="I53" s="63"/>
      <c r="J53" s="63"/>
      <c r="K53" s="63"/>
      <c r="L53" s="63"/>
      <c r="M53" s="63"/>
      <c r="N53" s="63"/>
      <c r="O53" s="63"/>
    </row>
    <row r="54" spans="1:15">
      <c r="A54" s="63"/>
      <c r="B54" s="63"/>
      <c r="C54" s="63"/>
      <c r="D54" s="63"/>
      <c r="E54" s="63"/>
      <c r="F54" s="63"/>
      <c r="G54" s="63"/>
      <c r="H54" s="63"/>
      <c r="I54" s="63"/>
      <c r="J54" s="63"/>
      <c r="K54" s="63"/>
      <c r="L54" s="63"/>
      <c r="M54" s="63"/>
      <c r="N54" s="63"/>
      <c r="O54" s="63"/>
    </row>
    <row r="55" spans="1:15">
      <c r="A55" s="63"/>
      <c r="B55" s="63"/>
      <c r="C55" s="63"/>
      <c r="D55" s="63"/>
      <c r="E55" s="63"/>
      <c r="F55" s="63"/>
      <c r="G55" s="63"/>
      <c r="H55" s="63"/>
      <c r="I55" s="63"/>
      <c r="J55" s="63"/>
      <c r="K55" s="63"/>
      <c r="L55" s="63"/>
      <c r="M55" s="63"/>
      <c r="N55" s="63"/>
      <c r="O55" s="63"/>
    </row>
    <row r="56" spans="1:15">
      <c r="A56" s="63"/>
      <c r="B56" s="63"/>
      <c r="C56" s="63"/>
      <c r="D56" s="63"/>
      <c r="E56" s="63"/>
      <c r="F56" s="63"/>
      <c r="G56" s="63"/>
      <c r="H56" s="63"/>
      <c r="I56" s="63"/>
      <c r="J56" s="63"/>
      <c r="K56" s="63"/>
      <c r="L56" s="63"/>
      <c r="M56" s="63"/>
      <c r="N56" s="63"/>
      <c r="O56" s="63"/>
    </row>
    <row r="57" spans="1:15">
      <c r="A57" s="63"/>
      <c r="B57" s="63"/>
      <c r="C57" s="63"/>
      <c r="D57" s="63"/>
      <c r="E57" s="63"/>
      <c r="F57" s="63"/>
      <c r="G57" s="63"/>
      <c r="H57" s="63"/>
      <c r="I57" s="63"/>
      <c r="J57" s="63"/>
      <c r="K57" s="63"/>
      <c r="L57" s="63"/>
      <c r="M57" s="63"/>
      <c r="N57" s="63"/>
      <c r="O57" s="63"/>
    </row>
    <row r="58" spans="1:15">
      <c r="A58" s="63"/>
      <c r="B58" s="63"/>
      <c r="C58" s="63"/>
      <c r="D58" s="63"/>
      <c r="E58" s="63"/>
      <c r="F58" s="63"/>
      <c r="G58" s="63"/>
      <c r="H58" s="63"/>
      <c r="I58" s="63"/>
      <c r="J58" s="63"/>
      <c r="K58" s="63"/>
      <c r="L58" s="63"/>
      <c r="M58" s="63"/>
      <c r="N58" s="63"/>
      <c r="O58" s="63"/>
    </row>
    <row r="59" spans="1:15">
      <c r="A59" s="63"/>
      <c r="B59" s="63"/>
      <c r="C59" s="63"/>
      <c r="D59" s="63"/>
      <c r="E59" s="63"/>
      <c r="F59" s="63"/>
      <c r="G59" s="63"/>
      <c r="H59" s="63"/>
      <c r="I59" s="63"/>
      <c r="J59" s="63"/>
      <c r="K59" s="63"/>
      <c r="L59" s="63"/>
      <c r="M59" s="63"/>
      <c r="N59" s="63"/>
      <c r="O59" s="63"/>
    </row>
    <row r="60" spans="1:15">
      <c r="A60" s="63"/>
      <c r="B60" s="63"/>
      <c r="C60" s="63"/>
      <c r="D60" s="63"/>
      <c r="E60" s="63"/>
      <c r="F60" s="63"/>
      <c r="G60" s="63"/>
      <c r="H60" s="63"/>
      <c r="I60" s="63"/>
      <c r="J60" s="63"/>
      <c r="K60" s="63"/>
      <c r="L60" s="63"/>
      <c r="M60" s="63"/>
      <c r="N60" s="63"/>
      <c r="O60" s="63"/>
    </row>
    <row r="61" spans="1:15">
      <c r="A61" s="63"/>
      <c r="B61" s="63"/>
      <c r="C61" s="63"/>
      <c r="D61" s="63"/>
      <c r="E61" s="63"/>
      <c r="F61" s="63"/>
      <c r="G61" s="63"/>
      <c r="H61" s="63"/>
      <c r="I61" s="63"/>
      <c r="J61" s="63"/>
      <c r="K61" s="63"/>
      <c r="L61" s="63"/>
      <c r="M61" s="63"/>
      <c r="N61" s="63"/>
      <c r="O61" s="63"/>
    </row>
    <row r="62" spans="1:15">
      <c r="A62" s="63"/>
      <c r="B62" s="63"/>
      <c r="C62" s="63"/>
      <c r="D62" s="63"/>
      <c r="E62" s="63"/>
      <c r="F62" s="63"/>
      <c r="G62" s="63"/>
      <c r="H62" s="63"/>
      <c r="I62" s="63"/>
      <c r="J62" s="63"/>
      <c r="K62" s="63"/>
      <c r="L62" s="63"/>
      <c r="M62" s="63"/>
      <c r="N62" s="63"/>
      <c r="O62" s="63"/>
    </row>
    <row r="63" spans="1:15">
      <c r="A63" s="63"/>
      <c r="B63" s="63"/>
      <c r="C63" s="63"/>
      <c r="D63" s="63"/>
      <c r="E63" s="63"/>
      <c r="F63" s="63"/>
      <c r="G63" s="63"/>
      <c r="H63" s="63"/>
      <c r="I63" s="63"/>
      <c r="J63" s="63"/>
      <c r="K63" s="63"/>
      <c r="L63" s="63"/>
      <c r="M63" s="63"/>
      <c r="N63" s="63"/>
      <c r="O63" s="63"/>
    </row>
    <row r="64" spans="1:15">
      <c r="A64" s="63"/>
      <c r="B64" s="63"/>
      <c r="C64" s="63"/>
      <c r="D64" s="63"/>
      <c r="E64" s="63"/>
      <c r="F64" s="63"/>
      <c r="G64" s="63"/>
      <c r="H64" s="63"/>
      <c r="I64" s="63"/>
      <c r="J64" s="63"/>
      <c r="K64" s="63"/>
      <c r="L64" s="63"/>
      <c r="M64" s="63"/>
      <c r="N64" s="63"/>
      <c r="O64" s="63"/>
    </row>
    <row r="65" spans="1:15">
      <c r="A65" s="63"/>
      <c r="B65" s="63"/>
      <c r="C65" s="63"/>
      <c r="D65" s="63"/>
      <c r="E65" s="63"/>
      <c r="F65" s="63"/>
      <c r="G65" s="63"/>
      <c r="H65" s="63"/>
      <c r="I65" s="63"/>
      <c r="J65" s="63"/>
      <c r="K65" s="63"/>
      <c r="L65" s="63"/>
      <c r="M65" s="63"/>
      <c r="N65" s="63"/>
      <c r="O65" s="63"/>
    </row>
    <row r="66" spans="1:15">
      <c r="A66" s="63"/>
      <c r="B66" s="63"/>
      <c r="C66" s="63"/>
      <c r="D66" s="63"/>
      <c r="E66" s="63"/>
      <c r="F66" s="63"/>
      <c r="G66" s="63"/>
      <c r="H66" s="63"/>
      <c r="I66" s="63"/>
      <c r="J66" s="63"/>
      <c r="K66" s="63"/>
      <c r="L66" s="63"/>
      <c r="M66" s="63"/>
      <c r="N66" s="63"/>
      <c r="O66" s="63"/>
    </row>
    <row r="67" spans="1:15">
      <c r="A67" s="63"/>
      <c r="B67" s="63"/>
      <c r="C67" s="63"/>
      <c r="D67" s="63"/>
      <c r="E67" s="63"/>
      <c r="F67" s="63"/>
      <c r="G67" s="63"/>
      <c r="H67" s="63"/>
      <c r="I67" s="63"/>
      <c r="J67" s="63"/>
      <c r="K67" s="63"/>
      <c r="L67" s="63"/>
      <c r="M67" s="63"/>
      <c r="N67" s="63"/>
      <c r="O67" s="63"/>
    </row>
    <row r="68" spans="1:15">
      <c r="A68" s="63"/>
      <c r="B68" s="63"/>
      <c r="C68" s="63"/>
      <c r="D68" s="63"/>
      <c r="E68" s="63"/>
      <c r="F68" s="63"/>
      <c r="G68" s="63"/>
      <c r="H68" s="63"/>
      <c r="I68" s="63"/>
      <c r="J68" s="63"/>
      <c r="K68" s="63"/>
      <c r="L68" s="63"/>
      <c r="M68" s="63"/>
      <c r="N68" s="63"/>
      <c r="O68" s="63"/>
    </row>
    <row r="69" spans="1:15">
      <c r="A69" s="63"/>
      <c r="B69" s="63"/>
      <c r="C69" s="63"/>
      <c r="D69" s="63"/>
      <c r="E69" s="63"/>
      <c r="F69" s="63"/>
      <c r="G69" s="63"/>
      <c r="H69" s="63"/>
      <c r="I69" s="63"/>
      <c r="J69" s="63"/>
      <c r="K69" s="63"/>
      <c r="L69" s="63"/>
      <c r="M69" s="63"/>
      <c r="N69" s="63"/>
      <c r="O69" s="63"/>
    </row>
    <row r="70" spans="1:15">
      <c r="A70" s="63"/>
      <c r="B70" s="63"/>
      <c r="C70" s="63"/>
      <c r="D70" s="63"/>
      <c r="E70" s="63"/>
      <c r="F70" s="63"/>
      <c r="G70" s="63"/>
      <c r="H70" s="63"/>
      <c r="I70" s="63"/>
      <c r="J70" s="63"/>
      <c r="K70" s="63"/>
      <c r="L70" s="63"/>
      <c r="M70" s="63"/>
      <c r="N70" s="63"/>
      <c r="O70" s="63"/>
    </row>
    <row r="71" spans="1:15">
      <c r="A71" s="63"/>
      <c r="B71" s="63"/>
      <c r="C71" s="63"/>
      <c r="D71" s="63"/>
      <c r="E71" s="63"/>
      <c r="F71" s="63"/>
      <c r="G71" s="63"/>
      <c r="H71" s="63"/>
      <c r="I71" s="63"/>
      <c r="J71" s="63"/>
      <c r="K71" s="63"/>
      <c r="L71" s="63"/>
      <c r="M71" s="63"/>
      <c r="N71" s="63"/>
      <c r="O71" s="63"/>
    </row>
    <row r="72" spans="1:15">
      <c r="A72" s="63"/>
      <c r="B72" s="63"/>
      <c r="C72" s="63"/>
      <c r="D72" s="63"/>
      <c r="E72" s="63"/>
      <c r="F72" s="63"/>
      <c r="G72" s="63"/>
      <c r="H72" s="63"/>
      <c r="I72" s="63"/>
      <c r="J72" s="63"/>
      <c r="K72" s="63"/>
      <c r="L72" s="63"/>
      <c r="M72" s="63"/>
      <c r="N72" s="63"/>
      <c r="O72" s="63"/>
    </row>
    <row r="73" spans="1:15">
      <c r="A73" s="63"/>
      <c r="B73" s="63"/>
      <c r="C73" s="63"/>
      <c r="D73" s="63"/>
      <c r="E73" s="63"/>
      <c r="F73" s="63"/>
      <c r="G73" s="63"/>
      <c r="H73" s="63"/>
      <c r="I73" s="63"/>
      <c r="J73" s="63"/>
      <c r="K73" s="63"/>
      <c r="L73" s="63"/>
      <c r="M73" s="63"/>
      <c r="N73" s="63"/>
      <c r="O73" s="63"/>
    </row>
    <row r="74" spans="1:15">
      <c r="A74" s="63"/>
      <c r="B74" s="63"/>
      <c r="C74" s="63"/>
      <c r="D74" s="63"/>
      <c r="E74" s="63"/>
      <c r="F74" s="63"/>
      <c r="G74" s="63"/>
      <c r="H74" s="63"/>
      <c r="I74" s="63"/>
      <c r="J74" s="63"/>
      <c r="K74" s="63"/>
      <c r="L74" s="63"/>
      <c r="M74" s="63"/>
      <c r="N74" s="63"/>
      <c r="O74" s="63"/>
    </row>
  </sheetData>
  <sheetProtection sheet="1" objects="1" scenarios="1"/>
  <dataConsolidate/>
  <mergeCells count="15">
    <mergeCell ref="I23:K23"/>
    <mergeCell ref="D16:E16"/>
    <mergeCell ref="C11:E11"/>
    <mergeCell ref="C13:E13"/>
    <mergeCell ref="C14:E14"/>
    <mergeCell ref="D22:H22"/>
    <mergeCell ref="G9:H9"/>
    <mergeCell ref="G11:H11"/>
    <mergeCell ref="D33:H33"/>
    <mergeCell ref="C7:E7"/>
    <mergeCell ref="C8:E8"/>
    <mergeCell ref="C9:E9"/>
    <mergeCell ref="C10:E10"/>
    <mergeCell ref="C12:E12"/>
    <mergeCell ref="D23:H23"/>
  </mergeCells>
  <hyperlinks>
    <hyperlink ref="B26" location="Kapitalbedarf!D10" display="Kapitalbedarf" xr:uid="{00000000-0004-0000-0000-000000000000}"/>
    <hyperlink ref="B28" location="Finanzierung!C13" display="Finanzierung" xr:uid="{00000000-0004-0000-0000-000001000000}"/>
    <hyperlink ref="B30" location="'Zins und Tilgung'!A13" display="Zins und Tilgung" xr:uid="{00000000-0004-0000-0000-000002000000}"/>
    <hyperlink ref="E35" location="Umsatzplanung!E18" display="Umsatzplanung" xr:uid="{00000000-0004-0000-0000-000003000000}"/>
    <hyperlink ref="G9:H9" location="Bearbeitungshinweise!A1" display="Bearbeitungshinweise" xr:uid="{00000000-0004-0000-0000-000004000000}"/>
    <hyperlink ref="G11:H11" location="Deckblatt!A1" display="Deckblatt" xr:uid="{00000000-0004-0000-0000-000005000000}"/>
    <hyperlink ref="E27" location="'Personalkosten 2. Jahr'!B15" display="Personalksoten 2. Jahr" xr:uid="{00000000-0004-0000-0000-000006000000}"/>
    <hyperlink ref="E29" location="'Personalkosten 3. Jahr'!B15" display="Personalkosten 3. Jahr" xr:uid="{00000000-0004-0000-0000-000007000000}"/>
    <hyperlink ref="E31" location="'übrige Kosten'!C10" display="übrige Kosten" xr:uid="{00000000-0004-0000-0000-000008000000}"/>
    <hyperlink ref="G25:H25" location="Unternehmerlohn!D10" display="Unternehmerlohn" xr:uid="{00000000-0004-0000-0000-000009000000}"/>
    <hyperlink ref="G29:H29" location="Rentabilität!B8" display="Rentabilität" xr:uid="{00000000-0004-0000-0000-00000A000000}"/>
    <hyperlink ref="J25:K25" location="'Liquiditätsplan-1.Jahr'!B4" display="Liquiditäsplan 1. Jahr" xr:uid="{00000000-0004-0000-0000-00000B000000}"/>
    <hyperlink ref="J27:K27" location="'Liquiditätsplan-2.Jahr'!D11" display="Liquiditätsplan 2. Jahr" xr:uid="{00000000-0004-0000-0000-00000C000000}"/>
    <hyperlink ref="J29:K29" location="'Liquiditätsplan-3.Jahr'!D11" display="Liquiditäsplan 3. Jahr" xr:uid="{00000000-0004-0000-0000-00000D000000}"/>
    <hyperlink ref="G35:H35" location="'Stundenkostensatz '!E5" display="Stundenkostensatz" xr:uid="{00000000-0004-0000-0000-00000E000000}"/>
    <hyperlink ref="E25" location="'Personalkosten 1. Jahr'!D15" display="Personalkosten 1. Jahr" xr:uid="{00000000-0004-0000-0000-00000F000000}"/>
    <hyperlink ref="G29" location="Rentabilität!D11" display="Rentabilität" xr:uid="{00000000-0004-0000-0000-000010000000}"/>
    <hyperlink ref="G25" location="Unternehmerlohn!D13" display="Unternehmerlohn" xr:uid="{00000000-0004-0000-0000-000011000000}"/>
    <hyperlink ref="G35" location="'Stundenkostensatz '!E8" display="Stundenkostensatz" xr:uid="{00000000-0004-0000-0000-000012000000}"/>
    <hyperlink ref="J25" location="'Liquiditätsplan-1.Jahr'!B7" display="Liquiditäsplan 1. Jahr" xr:uid="{00000000-0004-0000-0000-000013000000}"/>
    <hyperlink ref="J27" location="'Liquiditätsplan-2.Jahr'!D14" display="Liquiditätsplan 2. Jahr" xr:uid="{00000000-0004-0000-0000-000014000000}"/>
    <hyperlink ref="J29" location="'Liquiditätsplan-3.Jahr'!D14" display="Liquiditäsplan 3. Jahr" xr:uid="{00000000-0004-0000-0000-000015000000}"/>
  </hyperlinks>
  <pageMargins left="0.23622047244094491" right="0.51181102362204722" top="0.98425196850393704" bottom="0.98425196850393704" header="0.51181102362204722" footer="0.51181102362204722"/>
  <pageSetup paperSize="9" scale="80" orientation="landscape" horizontalDpi="300" verticalDpi="300" r:id="rId1"/>
  <headerFooter alignWithMargins="0"/>
  <rowBreaks count="1" manualBreakCount="1">
    <brk id="38" max="16383" man="1"/>
  </rowBreaks>
  <drawing r:id="rId2"/>
  <legacyDrawing r:id="rId3"/>
  <controls>
    <mc:AlternateContent xmlns:mc="http://schemas.openxmlformats.org/markup-compatibility/2006">
      <mc:Choice Requires="x14">
        <control shapeId="6205" r:id="rId4" name="ListBox1">
          <controlPr defaultSize="0" autoLine="0" autoPict="0" r:id="rId5">
            <anchor moveWithCells="1">
              <from>
                <xdr:col>1</xdr:col>
                <xdr:colOff>390525</xdr:colOff>
                <xdr:row>8</xdr:row>
                <xdr:rowOff>19050</xdr:rowOff>
              </from>
              <to>
                <xdr:col>1</xdr:col>
                <xdr:colOff>438150</xdr:colOff>
                <xdr:row>8</xdr:row>
                <xdr:rowOff>66675</xdr:rowOff>
              </to>
            </anchor>
          </controlPr>
        </control>
      </mc:Choice>
      <mc:Fallback>
        <control shapeId="6205" r:id="rId4" name="ListBox1"/>
      </mc:Fallback>
    </mc:AlternateContent>
    <mc:AlternateContent xmlns:mc="http://schemas.openxmlformats.org/markup-compatibility/2006">
      <mc:Choice Requires="x14">
        <control shapeId="53003" r:id="rId6" name="Drop Down 4875">
          <controlPr locked="0" defaultSize="0" autoLine="0" autoPict="0">
            <anchor moveWithCells="1">
              <from>
                <xdr:col>2</xdr:col>
                <xdr:colOff>19050</xdr:colOff>
                <xdr:row>14</xdr:row>
                <xdr:rowOff>9525</xdr:rowOff>
              </from>
              <to>
                <xdr:col>5</xdr:col>
                <xdr:colOff>0</xdr:colOff>
                <xdr:row>15</xdr:row>
                <xdr:rowOff>19050</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
    <tabColor theme="4" tint="0.79998168889431442"/>
    <pageSetUpPr fitToPage="1"/>
  </sheetPr>
  <dimension ref="A2:W94"/>
  <sheetViews>
    <sheetView showGridLines="0" zoomScaleNormal="100" workbookViewId="0">
      <selection activeCell="C10" sqref="C10"/>
    </sheetView>
  </sheetViews>
  <sheetFormatPr baseColWidth="10" defaultRowHeight="12.75"/>
  <cols>
    <col min="1" max="1" width="29.7109375" style="2" customWidth="1"/>
    <col min="2" max="2" width="22.85546875" style="2" customWidth="1"/>
    <col min="3" max="3" width="10.28515625" style="2" customWidth="1"/>
    <col min="4" max="4" width="9.140625" style="2" customWidth="1"/>
    <col min="5" max="5" width="10.28515625" style="2" customWidth="1"/>
    <col min="6" max="6" width="8.28515625" style="2" customWidth="1"/>
    <col min="7" max="7" width="10.28515625" style="2" customWidth="1"/>
    <col min="8" max="8" width="8.7109375" style="2" customWidth="1"/>
    <col min="9" max="9" width="11.42578125" style="2"/>
    <col min="10" max="10" width="24.5703125" style="2" customWidth="1"/>
    <col min="11" max="16384" width="11.42578125" style="2"/>
  </cols>
  <sheetData>
    <row r="2" spans="1:23">
      <c r="C2" s="1090" t="s">
        <v>519</v>
      </c>
      <c r="D2" s="1097"/>
      <c r="E2" s="1091"/>
      <c r="G2" s="1088" t="s">
        <v>518</v>
      </c>
      <c r="H2" s="1089"/>
    </row>
    <row r="3" spans="1:23" ht="13.5" customHeight="1">
      <c r="A3" s="63"/>
      <c r="B3" s="134"/>
      <c r="C3" s="134"/>
      <c r="D3" s="134"/>
      <c r="E3" s="350"/>
      <c r="F3" s="63"/>
      <c r="G3" s="63"/>
      <c r="H3" s="63"/>
      <c r="I3" s="63"/>
      <c r="J3" s="63"/>
      <c r="K3" s="63"/>
      <c r="L3" s="63"/>
      <c r="M3" s="63"/>
      <c r="N3" s="63"/>
      <c r="O3" s="63"/>
      <c r="P3" s="63"/>
      <c r="Q3" s="63"/>
      <c r="R3" s="63"/>
      <c r="S3" s="63"/>
      <c r="T3" s="63"/>
      <c r="U3" s="63"/>
      <c r="V3" s="63"/>
      <c r="W3" s="63"/>
    </row>
    <row r="4" spans="1:23" ht="14.25" customHeight="1">
      <c r="A4" s="117" t="str">
        <f xml:space="preserve"> CONCATENATE( "übrige Kosten des Unternehmens:  ", Startseite!C14)</f>
        <v xml:space="preserve">übrige Kosten des Unternehmens:  </v>
      </c>
      <c r="B4" s="134"/>
      <c r="C4" s="134"/>
      <c r="D4" s="134"/>
      <c r="E4" s="350"/>
      <c r="F4" s="63"/>
      <c r="G4" s="63"/>
      <c r="H4" s="63"/>
      <c r="I4" s="63"/>
      <c r="J4" s="63"/>
      <c r="K4" s="63"/>
      <c r="L4" s="63"/>
      <c r="M4" s="63"/>
      <c r="N4" s="63"/>
      <c r="O4" s="63"/>
      <c r="P4" s="63"/>
      <c r="Q4" s="63"/>
      <c r="R4" s="63"/>
      <c r="S4" s="63"/>
      <c r="T4" s="63"/>
      <c r="U4" s="63"/>
      <c r="V4" s="63"/>
      <c r="W4" s="63"/>
    </row>
    <row r="5" spans="1:23">
      <c r="A5" s="63"/>
      <c r="B5" s="63"/>
      <c r="C5" s="63"/>
      <c r="D5" s="63"/>
      <c r="E5" s="63"/>
      <c r="F5" s="63"/>
      <c r="G5" s="63"/>
      <c r="H5" s="63"/>
      <c r="I5" s="63"/>
      <c r="J5" s="63"/>
      <c r="K5" s="63"/>
      <c r="L5" s="63"/>
      <c r="M5" s="63"/>
      <c r="N5" s="63"/>
      <c r="O5" s="63"/>
      <c r="P5" s="63"/>
      <c r="Q5" s="63"/>
      <c r="R5" s="63"/>
      <c r="S5" s="63"/>
      <c r="T5" s="63"/>
      <c r="U5" s="63"/>
      <c r="V5" s="63"/>
      <c r="W5" s="63"/>
    </row>
    <row r="6" spans="1:23">
      <c r="A6" s="351"/>
      <c r="B6" s="352"/>
      <c r="C6" s="353" t="s">
        <v>20</v>
      </c>
      <c r="D6" s="354"/>
      <c r="E6" s="353" t="s">
        <v>21</v>
      </c>
      <c r="F6" s="354"/>
      <c r="G6" s="353" t="s">
        <v>22</v>
      </c>
      <c r="H6" s="354"/>
      <c r="I6" s="63"/>
      <c r="J6" s="263"/>
      <c r="K6" s="263"/>
      <c r="L6" s="263"/>
      <c r="M6" s="263"/>
      <c r="N6" s="63"/>
      <c r="O6" s="63"/>
      <c r="P6" s="63"/>
      <c r="Q6" s="63"/>
      <c r="R6" s="63"/>
      <c r="S6" s="63"/>
      <c r="T6" s="63"/>
      <c r="U6" s="63"/>
      <c r="V6" s="63"/>
      <c r="W6" s="63"/>
    </row>
    <row r="7" spans="1:23">
      <c r="A7" s="355"/>
      <c r="B7" s="356"/>
      <c r="C7" s="1098" t="str">
        <f>CONCATENATE("(",TEXT('Personalkosten 1. Jahr'!$M$4,"MMM. JJJJ")," - ",TEXT('Personalkosten 1. Jahr'!$O$4,"MMM. JJJJ"),")")</f>
        <v>(Jan. 2025 - Dez. 2025)</v>
      </c>
      <c r="D7" s="1099"/>
      <c r="E7" s="1098" t="str">
        <f>CONCATENATE("(",TEXT('Personalkosten 2. Jahr'!$K$4,"MMM. JJJJ")," - ",TEXT('Personalkosten 2. Jahr'!$M$4,"MMM. JJJJ"),")")</f>
        <v>(Jan. 2026 - Dez. 2026)</v>
      </c>
      <c r="F7" s="1099"/>
      <c r="G7" s="1098" t="str">
        <f>CONCATENATE("(",TEXT('Personalkosten 3. Jahr'!$K$4,"MMM. JJJJ")," - ",TEXT('Personalkosten 3. Jahr'!$M$4,"MMM. JJJJ"),")")</f>
        <v>(Jan. 2027 - Dez. 2027)</v>
      </c>
      <c r="H7" s="1099"/>
      <c r="I7" s="63"/>
      <c r="K7" s="263"/>
      <c r="L7" s="263"/>
      <c r="M7" s="263"/>
      <c r="N7" s="63"/>
      <c r="O7" s="63"/>
      <c r="P7" s="63"/>
      <c r="Q7" s="63"/>
      <c r="R7" s="63"/>
      <c r="S7" s="63"/>
      <c r="T7" s="63"/>
      <c r="U7" s="63"/>
      <c r="V7" s="63"/>
      <c r="W7" s="63"/>
    </row>
    <row r="8" spans="1:23">
      <c r="A8" s="95" t="s">
        <v>456</v>
      </c>
      <c r="B8" s="356"/>
      <c r="C8" s="1095" t="s">
        <v>30</v>
      </c>
      <c r="D8" s="1095" t="s">
        <v>1</v>
      </c>
      <c r="E8" s="1095" t="s">
        <v>30</v>
      </c>
      <c r="F8" s="1095" t="s">
        <v>1</v>
      </c>
      <c r="G8" s="1095" t="s">
        <v>30</v>
      </c>
      <c r="H8" s="1095" t="s">
        <v>1</v>
      </c>
      <c r="I8" s="63"/>
      <c r="J8" s="264"/>
      <c r="K8" s="263"/>
      <c r="L8" s="263"/>
      <c r="M8" s="263"/>
      <c r="N8" s="63"/>
      <c r="O8" s="63"/>
      <c r="P8" s="63"/>
      <c r="Q8" s="63"/>
      <c r="R8" s="63"/>
      <c r="S8" s="63"/>
      <c r="T8" s="63"/>
      <c r="U8" s="63"/>
      <c r="V8" s="63"/>
      <c r="W8" s="63"/>
    </row>
    <row r="9" spans="1:23">
      <c r="A9" s="358"/>
      <c r="B9" s="223"/>
      <c r="C9" s="1096"/>
      <c r="D9" s="1096"/>
      <c r="E9" s="1096"/>
      <c r="F9" s="1096"/>
      <c r="G9" s="1096"/>
      <c r="H9" s="1096"/>
      <c r="I9" s="63"/>
      <c r="K9" s="263"/>
      <c r="L9" s="263"/>
      <c r="M9" s="263"/>
      <c r="N9" s="63"/>
      <c r="O9" s="63"/>
      <c r="P9" s="63"/>
      <c r="Q9" s="63"/>
      <c r="R9" s="63"/>
      <c r="S9" s="63"/>
      <c r="T9" s="63"/>
      <c r="U9" s="63"/>
      <c r="V9" s="63"/>
      <c r="W9" s="63"/>
    </row>
    <row r="10" spans="1:23">
      <c r="A10" s="359" t="s">
        <v>77</v>
      </c>
      <c r="B10" s="352"/>
      <c r="C10" s="817"/>
      <c r="D10" s="91" t="str">
        <f t="shared" ref="D10:D30" si="0">IF(OR(C10="",C$39=0),"",(C10/C$39*100))</f>
        <v/>
      </c>
      <c r="E10" s="817"/>
      <c r="F10" s="91" t="str">
        <f t="shared" ref="F10:F30" si="1">IF(OR(E10="",E$39=0),"",(E10/E$39*100))</f>
        <v/>
      </c>
      <c r="G10" s="817"/>
      <c r="H10" s="91" t="str">
        <f t="shared" ref="H10:H30" si="2">IF(OR(G10="",G$39=0),"",(G10/G$39*100))</f>
        <v/>
      </c>
      <c r="I10" s="121"/>
      <c r="J10" s="63"/>
      <c r="K10" s="63"/>
      <c r="L10" s="63"/>
      <c r="M10" s="63"/>
      <c r="N10" s="63"/>
      <c r="O10" s="63"/>
      <c r="P10" s="63"/>
      <c r="Q10" s="63"/>
      <c r="R10" s="63"/>
      <c r="S10" s="63"/>
      <c r="T10" s="63"/>
      <c r="U10" s="63"/>
      <c r="V10" s="63"/>
      <c r="W10" s="63"/>
    </row>
    <row r="11" spans="1:23">
      <c r="A11" s="360" t="s">
        <v>41</v>
      </c>
      <c r="B11" s="361"/>
      <c r="C11" s="817"/>
      <c r="D11" s="91" t="str">
        <f t="shared" si="0"/>
        <v/>
      </c>
      <c r="E11" s="817"/>
      <c r="F11" s="91" t="str">
        <f t="shared" si="1"/>
        <v/>
      </c>
      <c r="G11" s="817"/>
      <c r="H11" s="91" t="str">
        <f t="shared" si="2"/>
        <v/>
      </c>
      <c r="I11" s="121"/>
      <c r="J11" s="63"/>
      <c r="K11" s="63"/>
      <c r="L11" s="63"/>
      <c r="M11" s="63"/>
      <c r="N11" s="63"/>
      <c r="O11" s="63"/>
      <c r="P11" s="63"/>
      <c r="Q11" s="63"/>
      <c r="R11" s="63"/>
      <c r="S11" s="63"/>
      <c r="T11" s="63"/>
      <c r="U11" s="63"/>
      <c r="V11" s="63"/>
      <c r="W11" s="63"/>
    </row>
    <row r="12" spans="1:23">
      <c r="A12" s="360" t="s">
        <v>38</v>
      </c>
      <c r="B12" s="361"/>
      <c r="C12" s="817"/>
      <c r="D12" s="91" t="str">
        <f t="shared" si="0"/>
        <v/>
      </c>
      <c r="E12" s="817"/>
      <c r="F12" s="91" t="str">
        <f t="shared" si="1"/>
        <v/>
      </c>
      <c r="G12" s="817"/>
      <c r="H12" s="91" t="str">
        <f t="shared" si="2"/>
        <v/>
      </c>
      <c r="I12" s="121"/>
      <c r="J12" s="63"/>
      <c r="K12" s="63"/>
      <c r="L12" s="63"/>
      <c r="M12" s="63"/>
      <c r="N12" s="63"/>
      <c r="O12" s="63"/>
      <c r="P12" s="63"/>
      <c r="Q12" s="63"/>
      <c r="R12" s="63"/>
      <c r="S12" s="63"/>
      <c r="T12" s="63"/>
      <c r="U12" s="63"/>
      <c r="V12" s="63"/>
      <c r="W12" s="63"/>
    </row>
    <row r="13" spans="1:23">
      <c r="A13" s="360" t="s">
        <v>400</v>
      </c>
      <c r="B13" s="356"/>
      <c r="C13" s="817"/>
      <c r="D13" s="91" t="str">
        <f t="shared" si="0"/>
        <v/>
      </c>
      <c r="E13" s="817"/>
      <c r="F13" s="91" t="str">
        <f t="shared" si="1"/>
        <v/>
      </c>
      <c r="G13" s="817"/>
      <c r="H13" s="91" t="str">
        <f t="shared" si="2"/>
        <v/>
      </c>
      <c r="I13" s="121"/>
      <c r="J13" s="63"/>
      <c r="K13" s="63"/>
      <c r="L13" s="63"/>
      <c r="M13" s="63"/>
      <c r="N13" s="63"/>
      <c r="O13" s="63"/>
      <c r="P13" s="63"/>
      <c r="Q13" s="63"/>
      <c r="R13" s="63"/>
      <c r="S13" s="63"/>
      <c r="T13" s="63"/>
      <c r="U13" s="63"/>
      <c r="V13" s="63"/>
      <c r="W13" s="63"/>
    </row>
    <row r="14" spans="1:23">
      <c r="A14" s="360" t="s">
        <v>413</v>
      </c>
      <c r="B14" s="362"/>
      <c r="C14" s="818"/>
      <c r="D14" s="91" t="str">
        <f t="shared" si="0"/>
        <v/>
      </c>
      <c r="E14" s="818"/>
      <c r="F14" s="91" t="str">
        <f t="shared" si="1"/>
        <v/>
      </c>
      <c r="G14" s="818"/>
      <c r="H14" s="91" t="str">
        <f t="shared" si="2"/>
        <v/>
      </c>
      <c r="I14" s="363"/>
      <c r="J14" s="63"/>
      <c r="K14" s="63"/>
      <c r="L14" s="63"/>
      <c r="M14" s="63"/>
      <c r="N14" s="63"/>
      <c r="O14" s="63"/>
      <c r="P14" s="63"/>
      <c r="Q14" s="63"/>
      <c r="R14" s="63"/>
      <c r="S14" s="63"/>
      <c r="T14" s="63"/>
      <c r="U14" s="63"/>
      <c r="V14" s="63"/>
      <c r="W14" s="63"/>
    </row>
    <row r="15" spans="1:23">
      <c r="A15" s="360" t="s">
        <v>407</v>
      </c>
      <c r="B15" s="356"/>
      <c r="C15" s="817"/>
      <c r="D15" s="91" t="str">
        <f t="shared" si="0"/>
        <v/>
      </c>
      <c r="E15" s="817"/>
      <c r="F15" s="91" t="str">
        <f t="shared" si="1"/>
        <v/>
      </c>
      <c r="G15" s="817"/>
      <c r="H15" s="91" t="str">
        <f t="shared" si="2"/>
        <v/>
      </c>
      <c r="I15" s="121"/>
      <c r="J15" s="63"/>
      <c r="K15" s="63"/>
      <c r="L15" s="63"/>
      <c r="M15" s="63"/>
      <c r="N15" s="63"/>
      <c r="O15" s="63"/>
      <c r="P15" s="63"/>
      <c r="Q15" s="63"/>
      <c r="R15" s="63"/>
      <c r="S15" s="63"/>
      <c r="T15" s="63"/>
      <c r="U15" s="63"/>
      <c r="V15" s="63"/>
      <c r="W15" s="63"/>
    </row>
    <row r="16" spans="1:23">
      <c r="A16" s="360" t="s">
        <v>40</v>
      </c>
      <c r="B16" s="356"/>
      <c r="C16" s="364">
        <f>Kapitalbedarf!$H23</f>
        <v>0</v>
      </c>
      <c r="D16" s="91">
        <f t="shared" si="0"/>
        <v>0</v>
      </c>
      <c r="E16" s="364">
        <f>Kapitalbedarf!$H23</f>
        <v>0</v>
      </c>
      <c r="F16" s="91" t="str">
        <f t="shared" si="1"/>
        <v/>
      </c>
      <c r="G16" s="364">
        <f>Kapitalbedarf!$H23</f>
        <v>0</v>
      </c>
      <c r="H16" s="91" t="str">
        <f t="shared" si="2"/>
        <v/>
      </c>
      <c r="I16" s="121"/>
      <c r="J16" s="63"/>
      <c r="K16" s="63"/>
      <c r="L16" s="63"/>
      <c r="M16" s="63"/>
      <c r="N16" s="63"/>
      <c r="O16" s="63"/>
      <c r="P16" s="63"/>
      <c r="Q16" s="63"/>
      <c r="R16" s="63"/>
      <c r="S16" s="63"/>
      <c r="T16" s="63"/>
      <c r="U16" s="63"/>
      <c r="V16" s="63"/>
      <c r="W16" s="63"/>
    </row>
    <row r="17" spans="1:23">
      <c r="A17" s="360" t="s">
        <v>408</v>
      </c>
      <c r="B17" s="356"/>
      <c r="C17" s="817"/>
      <c r="D17" s="91" t="str">
        <f t="shared" si="0"/>
        <v/>
      </c>
      <c r="E17" s="817"/>
      <c r="F17" s="91" t="str">
        <f t="shared" si="1"/>
        <v/>
      </c>
      <c r="G17" s="817"/>
      <c r="H17" s="91" t="str">
        <f t="shared" si="2"/>
        <v/>
      </c>
      <c r="I17" s="121"/>
      <c r="J17" s="63"/>
      <c r="K17" s="63"/>
      <c r="L17" s="63"/>
      <c r="M17" s="63"/>
      <c r="N17" s="63"/>
      <c r="O17" s="63"/>
      <c r="P17" s="63"/>
      <c r="Q17" s="63"/>
      <c r="R17" s="63"/>
      <c r="S17" s="63"/>
      <c r="T17" s="63"/>
      <c r="U17" s="63"/>
      <c r="V17" s="63"/>
      <c r="W17" s="63"/>
    </row>
    <row r="18" spans="1:23">
      <c r="A18" s="360" t="s">
        <v>402</v>
      </c>
      <c r="B18" s="356"/>
      <c r="C18" s="817"/>
      <c r="D18" s="91" t="str">
        <f t="shared" si="0"/>
        <v/>
      </c>
      <c r="E18" s="817"/>
      <c r="F18" s="91" t="str">
        <f t="shared" si="1"/>
        <v/>
      </c>
      <c r="G18" s="817"/>
      <c r="H18" s="91" t="str">
        <f t="shared" si="2"/>
        <v/>
      </c>
      <c r="I18" s="121"/>
      <c r="J18" s="63"/>
      <c r="K18" s="63"/>
      <c r="L18" s="63"/>
      <c r="M18" s="63"/>
      <c r="N18" s="63"/>
      <c r="O18" s="63"/>
      <c r="P18" s="63"/>
      <c r="Q18" s="63"/>
      <c r="R18" s="63"/>
      <c r="S18" s="63"/>
      <c r="T18" s="63"/>
      <c r="U18" s="63"/>
      <c r="V18" s="63"/>
      <c r="W18" s="63"/>
    </row>
    <row r="19" spans="1:23">
      <c r="A19" s="360" t="s">
        <v>401</v>
      </c>
      <c r="B19" s="356"/>
      <c r="C19" s="817"/>
      <c r="D19" s="91" t="str">
        <f t="shared" si="0"/>
        <v/>
      </c>
      <c r="E19" s="817"/>
      <c r="F19" s="91" t="str">
        <f t="shared" si="1"/>
        <v/>
      </c>
      <c r="G19" s="817"/>
      <c r="H19" s="91" t="str">
        <f t="shared" si="2"/>
        <v/>
      </c>
      <c r="I19" s="121"/>
      <c r="J19" s="63"/>
      <c r="K19" s="63"/>
      <c r="L19" s="63"/>
      <c r="M19" s="63"/>
      <c r="N19" s="63"/>
      <c r="O19" s="63"/>
      <c r="P19" s="63"/>
      <c r="Q19" s="63"/>
      <c r="R19" s="63"/>
      <c r="S19" s="63"/>
      <c r="T19" s="63"/>
      <c r="U19" s="63"/>
      <c r="V19" s="63"/>
      <c r="W19" s="63"/>
    </row>
    <row r="20" spans="1:23">
      <c r="A20" s="360" t="s">
        <v>403</v>
      </c>
      <c r="B20" s="356"/>
      <c r="C20" s="817"/>
      <c r="D20" s="91" t="str">
        <f t="shared" si="0"/>
        <v/>
      </c>
      <c r="E20" s="817"/>
      <c r="F20" s="91" t="str">
        <f t="shared" si="1"/>
        <v/>
      </c>
      <c r="G20" s="817"/>
      <c r="H20" s="91" t="str">
        <f t="shared" si="2"/>
        <v/>
      </c>
      <c r="I20" s="121"/>
      <c r="J20" s="63"/>
      <c r="K20" s="63"/>
      <c r="L20" s="63"/>
      <c r="M20" s="63"/>
      <c r="N20" s="63"/>
      <c r="O20" s="63"/>
      <c r="P20" s="63"/>
      <c r="Q20" s="63"/>
      <c r="R20" s="63"/>
      <c r="S20" s="63"/>
      <c r="T20" s="63"/>
      <c r="U20" s="63"/>
      <c r="V20" s="63"/>
      <c r="W20" s="63"/>
    </row>
    <row r="21" spans="1:23">
      <c r="A21" s="360" t="s">
        <v>409</v>
      </c>
      <c r="B21" s="356"/>
      <c r="C21" s="817"/>
      <c r="D21" s="91" t="str">
        <f t="shared" si="0"/>
        <v/>
      </c>
      <c r="E21" s="817"/>
      <c r="F21" s="91" t="str">
        <f t="shared" si="1"/>
        <v/>
      </c>
      <c r="G21" s="817"/>
      <c r="H21" s="91" t="str">
        <f t="shared" si="2"/>
        <v/>
      </c>
      <c r="I21" s="121"/>
      <c r="J21" s="63"/>
      <c r="K21" s="63"/>
      <c r="L21" s="63"/>
      <c r="M21" s="63"/>
      <c r="N21" s="63"/>
      <c r="O21" s="63"/>
      <c r="P21" s="63"/>
      <c r="Q21" s="63"/>
      <c r="R21" s="63"/>
      <c r="S21" s="63"/>
      <c r="T21" s="63"/>
      <c r="U21" s="63"/>
      <c r="V21" s="63"/>
      <c r="W21" s="63"/>
    </row>
    <row r="22" spans="1:23">
      <c r="A22" s="92" t="s">
        <v>404</v>
      </c>
      <c r="B22" s="356"/>
      <c r="C22" s="817"/>
      <c r="D22" s="91" t="str">
        <f t="shared" si="0"/>
        <v/>
      </c>
      <c r="E22" s="817"/>
      <c r="F22" s="91" t="str">
        <f t="shared" si="1"/>
        <v/>
      </c>
      <c r="G22" s="817"/>
      <c r="H22" s="91" t="str">
        <f t="shared" si="2"/>
        <v/>
      </c>
      <c r="I22" s="121"/>
      <c r="J22" s="63"/>
      <c r="K22" s="63"/>
      <c r="L22" s="63"/>
      <c r="M22" s="63"/>
      <c r="N22" s="63"/>
      <c r="O22" s="63"/>
      <c r="P22" s="63"/>
      <c r="Q22" s="63"/>
      <c r="R22" s="63"/>
      <c r="S22" s="63"/>
      <c r="T22" s="63"/>
      <c r="U22" s="63"/>
      <c r="V22" s="63"/>
      <c r="W22" s="63"/>
    </row>
    <row r="23" spans="1:23">
      <c r="A23" s="360" t="s">
        <v>405</v>
      </c>
      <c r="B23" s="356"/>
      <c r="C23" s="817"/>
      <c r="D23" s="91" t="str">
        <f t="shared" si="0"/>
        <v/>
      </c>
      <c r="E23" s="817"/>
      <c r="F23" s="91" t="str">
        <f t="shared" si="1"/>
        <v/>
      </c>
      <c r="G23" s="817"/>
      <c r="H23" s="91" t="str">
        <f t="shared" si="2"/>
        <v/>
      </c>
      <c r="I23" s="121"/>
      <c r="J23" s="63"/>
      <c r="K23" s="63"/>
      <c r="L23" s="63"/>
      <c r="M23" s="63"/>
      <c r="N23" s="63"/>
      <c r="O23" s="63"/>
      <c r="P23" s="63"/>
      <c r="Q23" s="63"/>
      <c r="R23" s="63"/>
      <c r="S23" s="63"/>
      <c r="T23" s="63"/>
      <c r="U23" s="63"/>
      <c r="V23" s="63"/>
      <c r="W23" s="63"/>
    </row>
    <row r="24" spans="1:23">
      <c r="A24" s="360" t="s">
        <v>406</v>
      </c>
      <c r="B24" s="356"/>
      <c r="C24" s="817"/>
      <c r="D24" s="91" t="str">
        <f t="shared" si="0"/>
        <v/>
      </c>
      <c r="E24" s="817"/>
      <c r="F24" s="91" t="str">
        <f t="shared" si="1"/>
        <v/>
      </c>
      <c r="G24" s="817"/>
      <c r="H24" s="91" t="str">
        <f t="shared" si="2"/>
        <v/>
      </c>
      <c r="I24" s="121"/>
      <c r="J24" s="63"/>
      <c r="K24" s="63"/>
      <c r="L24" s="63"/>
      <c r="M24" s="63"/>
      <c r="N24" s="63"/>
      <c r="O24" s="63"/>
      <c r="P24" s="63"/>
      <c r="Q24" s="63"/>
      <c r="R24" s="63"/>
      <c r="S24" s="63"/>
      <c r="T24" s="63"/>
      <c r="U24" s="63"/>
      <c r="V24" s="63"/>
      <c r="W24" s="63"/>
    </row>
    <row r="25" spans="1:23">
      <c r="A25" s="360" t="s">
        <v>39</v>
      </c>
      <c r="B25" s="356"/>
      <c r="C25" s="364">
        <f>ROUND(IF('Zins und Tilgung'!C16=0,0,'Zins und Tilgung'!C16),-2)</f>
        <v>0</v>
      </c>
      <c r="D25" s="91">
        <f t="shared" si="0"/>
        <v>0</v>
      </c>
      <c r="E25" s="364">
        <f>ROUND(IF('Zins und Tilgung'!C17=0,0,'Zins und Tilgung'!C17),-2)</f>
        <v>0</v>
      </c>
      <c r="F25" s="91" t="str">
        <f t="shared" si="1"/>
        <v/>
      </c>
      <c r="G25" s="364">
        <f>ROUND(IF('Zins und Tilgung'!C18=0,0,'Zins und Tilgung'!C18),-2)</f>
        <v>0</v>
      </c>
      <c r="H25" s="91" t="str">
        <f t="shared" si="2"/>
        <v/>
      </c>
      <c r="I25" s="121"/>
      <c r="J25" s="63"/>
      <c r="K25" s="63"/>
      <c r="L25" s="63"/>
      <c r="M25" s="63"/>
      <c r="N25" s="63"/>
      <c r="O25" s="63"/>
      <c r="P25" s="63"/>
      <c r="Q25" s="63"/>
      <c r="R25" s="63"/>
      <c r="S25" s="63"/>
      <c r="T25" s="63"/>
      <c r="U25" s="63"/>
      <c r="V25" s="63"/>
      <c r="W25" s="63"/>
    </row>
    <row r="26" spans="1:23">
      <c r="A26" s="360" t="s">
        <v>253</v>
      </c>
      <c r="B26" s="70"/>
      <c r="C26" s="817"/>
      <c r="D26" s="91" t="str">
        <f t="shared" si="0"/>
        <v/>
      </c>
      <c r="E26" s="817"/>
      <c r="F26" s="91" t="str">
        <f t="shared" si="1"/>
        <v/>
      </c>
      <c r="G26" s="817"/>
      <c r="H26" s="91" t="str">
        <f t="shared" si="2"/>
        <v/>
      </c>
      <c r="I26" s="121"/>
      <c r="J26" s="63"/>
      <c r="K26" s="63"/>
      <c r="L26" s="63"/>
      <c r="M26" s="63"/>
      <c r="N26" s="63"/>
      <c r="O26" s="63"/>
      <c r="P26" s="63"/>
      <c r="Q26" s="63"/>
      <c r="R26" s="63"/>
      <c r="S26" s="63"/>
      <c r="T26" s="63"/>
      <c r="U26" s="63"/>
      <c r="V26" s="63"/>
      <c r="W26" s="63"/>
    </row>
    <row r="27" spans="1:23">
      <c r="A27" s="360" t="s">
        <v>85</v>
      </c>
      <c r="B27" s="881"/>
      <c r="C27" s="817"/>
      <c r="D27" s="91" t="str">
        <f t="shared" si="0"/>
        <v/>
      </c>
      <c r="E27" s="817"/>
      <c r="F27" s="91" t="str">
        <f t="shared" si="1"/>
        <v/>
      </c>
      <c r="G27" s="817"/>
      <c r="H27" s="91" t="str">
        <f t="shared" si="2"/>
        <v/>
      </c>
      <c r="I27" s="121"/>
      <c r="J27" s="63"/>
      <c r="K27" s="63"/>
      <c r="L27" s="63"/>
      <c r="M27" s="63"/>
      <c r="N27" s="63"/>
      <c r="O27" s="63"/>
      <c r="P27" s="63"/>
      <c r="Q27" s="63"/>
      <c r="R27" s="63"/>
      <c r="S27" s="63"/>
      <c r="T27" s="63"/>
      <c r="U27" s="63"/>
      <c r="V27" s="63"/>
      <c r="W27" s="63"/>
    </row>
    <row r="28" spans="1:23">
      <c r="A28" s="360" t="s">
        <v>48</v>
      </c>
      <c r="B28" s="881"/>
      <c r="C28" s="817"/>
      <c r="D28" s="91" t="str">
        <f t="shared" si="0"/>
        <v/>
      </c>
      <c r="E28" s="817"/>
      <c r="F28" s="91"/>
      <c r="G28" s="817"/>
      <c r="H28" s="91"/>
      <c r="I28" s="121"/>
      <c r="J28" s="63"/>
      <c r="K28" s="63"/>
      <c r="L28" s="63"/>
      <c r="M28" s="63"/>
      <c r="N28" s="63"/>
      <c r="O28" s="63"/>
      <c r="P28" s="63"/>
      <c r="Q28" s="63"/>
      <c r="R28" s="63"/>
      <c r="S28" s="63"/>
      <c r="T28" s="63"/>
      <c r="U28" s="63"/>
      <c r="V28" s="63"/>
      <c r="W28" s="63"/>
    </row>
    <row r="29" spans="1:23">
      <c r="A29" s="360" t="s">
        <v>49</v>
      </c>
      <c r="B29" s="881"/>
      <c r="C29" s="817"/>
      <c r="D29" s="91" t="str">
        <f t="shared" si="0"/>
        <v/>
      </c>
      <c r="E29" s="817"/>
      <c r="F29" s="91" t="str">
        <f t="shared" si="1"/>
        <v/>
      </c>
      <c r="G29" s="817"/>
      <c r="H29" s="91" t="str">
        <f t="shared" si="2"/>
        <v/>
      </c>
      <c r="I29" s="121"/>
      <c r="J29" s="63"/>
      <c r="K29" s="63"/>
      <c r="L29" s="63"/>
      <c r="M29" s="63"/>
      <c r="N29" s="63"/>
      <c r="O29" s="63"/>
      <c r="P29" s="63"/>
      <c r="Q29" s="63"/>
      <c r="R29" s="63"/>
      <c r="S29" s="63"/>
      <c r="T29" s="63"/>
      <c r="U29" s="63"/>
      <c r="V29" s="63"/>
      <c r="W29" s="63"/>
    </row>
    <row r="30" spans="1:23">
      <c r="A30" s="147" t="s">
        <v>42</v>
      </c>
      <c r="B30" s="365"/>
      <c r="C30" s="366">
        <f>SUM(C10:C29)</f>
        <v>0</v>
      </c>
      <c r="D30" s="91">
        <f t="shared" si="0"/>
        <v>0</v>
      </c>
      <c r="E30" s="366">
        <f>SUM(E10:E29)</f>
        <v>0</v>
      </c>
      <c r="F30" s="91" t="str">
        <f t="shared" si="1"/>
        <v/>
      </c>
      <c r="G30" s="366">
        <f>SUM(G10:G29)</f>
        <v>0</v>
      </c>
      <c r="H30" s="91" t="str">
        <f t="shared" si="2"/>
        <v/>
      </c>
      <c r="I30" s="63"/>
      <c r="J30" s="63"/>
      <c r="K30" s="63"/>
      <c r="L30" s="63"/>
      <c r="M30" s="63"/>
      <c r="N30" s="63"/>
      <c r="O30" s="63"/>
      <c r="P30" s="63"/>
      <c r="Q30" s="63"/>
      <c r="R30" s="63"/>
      <c r="S30" s="63"/>
      <c r="T30" s="63"/>
      <c r="U30" s="63"/>
      <c r="V30" s="63"/>
      <c r="W30" s="63"/>
    </row>
    <row r="31" spans="1:23">
      <c r="A31" s="107"/>
      <c r="B31" s="63"/>
      <c r="C31" s="63"/>
      <c r="D31" s="63"/>
      <c r="E31" s="63"/>
      <c r="F31" s="63"/>
      <c r="G31" s="63"/>
      <c r="H31" s="63"/>
      <c r="I31" s="63"/>
      <c r="J31" s="63"/>
      <c r="K31" s="63"/>
      <c r="L31" s="63"/>
      <c r="M31" s="63"/>
      <c r="N31" s="63"/>
      <c r="O31" s="63"/>
      <c r="P31" s="63"/>
      <c r="Q31" s="63"/>
      <c r="R31" s="63"/>
      <c r="S31" s="63"/>
      <c r="T31" s="63"/>
      <c r="U31" s="63"/>
      <c r="V31" s="63"/>
      <c r="W31" s="63"/>
    </row>
    <row r="32" spans="1:23">
      <c r="A32" s="107"/>
      <c r="B32" s="63"/>
      <c r="C32" s="63"/>
      <c r="D32" s="63"/>
      <c r="E32" s="63"/>
      <c r="F32" s="63"/>
      <c r="G32" s="63"/>
      <c r="H32" s="63"/>
      <c r="I32" s="63"/>
      <c r="J32" s="63"/>
      <c r="K32" s="63"/>
      <c r="L32" s="63"/>
      <c r="M32" s="63"/>
      <c r="N32" s="63"/>
      <c r="O32" s="63"/>
      <c r="P32" s="63"/>
      <c r="Q32" s="63"/>
      <c r="R32" s="63"/>
      <c r="S32" s="63"/>
      <c r="T32" s="63"/>
      <c r="U32" s="63"/>
      <c r="V32" s="63"/>
      <c r="W32" s="63"/>
    </row>
    <row r="33" spans="1:23">
      <c r="A33" s="367" t="s">
        <v>364</v>
      </c>
      <c r="B33" s="368">
        <f>Startseite!$A$49</f>
        <v>1</v>
      </c>
      <c r="C33" s="369"/>
      <c r="D33" s="369"/>
      <c r="E33" s="369"/>
      <c r="F33" s="369"/>
      <c r="G33" s="369"/>
      <c r="H33" s="370"/>
      <c r="I33" s="63"/>
      <c r="J33" s="63"/>
      <c r="K33" s="63"/>
      <c r="L33" s="63"/>
      <c r="M33" s="63"/>
      <c r="N33" s="63"/>
      <c r="O33" s="63"/>
      <c r="P33" s="63"/>
      <c r="Q33" s="63"/>
      <c r="R33" s="63"/>
      <c r="S33" s="63"/>
      <c r="T33" s="63"/>
      <c r="U33" s="63"/>
      <c r="V33" s="63"/>
      <c r="W33" s="63"/>
    </row>
    <row r="34" spans="1:23">
      <c r="A34" s="88" t="s">
        <v>365</v>
      </c>
      <c r="B34" s="869">
        <v>4.4000000000000004</v>
      </c>
      <c r="C34" s="371">
        <f>ROUND(IF(IF(OR($B$33=8,$B$33=9,$B$33=10),Rentabilität!E38*0.035*'übrige Kosten'!$B$34,(Rentabilität!E38-24500)*0.035*'übrige Kosten'!$B$34)&gt;0,IF(OR(B$33=8,B$33=9,B$33=10),Rentabilität!E38*0.035*'übrige Kosten'!$B$34,(Rentabilität!E38-24500)*0.035*'übrige Kosten'!$B$34),0),-2)</f>
        <v>11600</v>
      </c>
      <c r="D34" s="91">
        <f>IF(OR(C34="",C$39=0),"",(C34/C$39*100))</f>
        <v>11.600000000000001</v>
      </c>
      <c r="E34" s="371">
        <f>ROUND(IF(IF(OR($B33=8,$B33=9,$B33=10),Rentabilität!G38*0.035*'übrige Kosten'!$B$34,(Rentabilität!G38-24500)*0.035*'übrige Kosten'!$B$34)&gt;0,IF(OR($B33=8,$B33=9,$B33=10),Rentabilität!G38*0.035*'übrige Kosten'!$B$34,(Rentabilität!G38-24500)*0.035*'übrige Kosten'!$B$34),0),-2)</f>
        <v>0</v>
      </c>
      <c r="F34" s="91" t="str">
        <f>IF(OR(E34="",E$39=0),"",(E34/E$39*100))</f>
        <v/>
      </c>
      <c r="G34" s="371">
        <f>ROUND(IF(IF(OR($B33=8,$B33=9,$B33=10),Rentabilität!I38*0.035*'übrige Kosten'!$B$34,(Rentabilität!I38-24500)*0.035*'übrige Kosten'!$B$34)&gt;0,IF(OR($B33=8,$B33=9,$B33=10),Rentabilität!I38*0.035*'übrige Kosten'!$B$34,(Rentabilität!I38-24500)*0.035*'übrige Kosten'!$B$34),0),-2)</f>
        <v>0</v>
      </c>
      <c r="H34" s="91" t="str">
        <f>IF(OR(G34="",G$39=0),"",(G34/G$39*100))</f>
        <v/>
      </c>
      <c r="I34" s="63"/>
      <c r="J34" s="63"/>
      <c r="K34" s="63"/>
      <c r="L34" s="63"/>
      <c r="M34" s="63"/>
      <c r="N34" s="63"/>
      <c r="O34" s="63"/>
      <c r="P34" s="63"/>
      <c r="Q34" s="63"/>
      <c r="R34" s="63"/>
      <c r="S34" s="63"/>
      <c r="T34" s="63"/>
      <c r="U34" s="63"/>
      <c r="V34" s="63"/>
      <c r="W34" s="63"/>
    </row>
    <row r="35" spans="1:23">
      <c r="A35" s="86" t="s">
        <v>361</v>
      </c>
      <c r="B35" s="87"/>
      <c r="C35" s="364">
        <f>IF(Rentabilität!E38&lt;=0,0,ROUND(IF(OR($B$33=8,$B$33=9,$B$33=10),Rentabilität!E38*0.15825,0),-2))</f>
        <v>0</v>
      </c>
      <c r="D35" s="91">
        <f>IF(OR(C35="",C$39=0),"",(C35/C$39*100))</f>
        <v>0</v>
      </c>
      <c r="E35" s="364">
        <f>IF(Rentabilität!G38&lt;=0,0,ROUND(IF(OR($B$33=8,$B$33=9,$B$33=10),Rentabilität!G38*0.15825,0),-2))</f>
        <v>0</v>
      </c>
      <c r="F35" s="91" t="str">
        <f>IF(OR(E35="",E$39=0),"",(E35/E$39*100))</f>
        <v/>
      </c>
      <c r="G35" s="364">
        <f>IF(Rentabilität!I38&lt;=0,0,ROUND(IF(OR($B$33=8,$B$33=9,$B$33=10),Rentabilität!I38*0.15825,0),-2))</f>
        <v>0</v>
      </c>
      <c r="H35" s="91" t="str">
        <f>IF(OR(G35="",G$39=0),"",(G35/G$39*100))</f>
        <v/>
      </c>
      <c r="I35" s="63"/>
      <c r="J35" s="63"/>
      <c r="K35" s="63"/>
      <c r="L35" s="63"/>
      <c r="M35" s="63"/>
      <c r="N35" s="63"/>
      <c r="O35" s="63"/>
      <c r="P35" s="63"/>
      <c r="Q35" s="63"/>
      <c r="R35" s="63"/>
      <c r="S35" s="63"/>
      <c r="T35" s="63"/>
      <c r="U35" s="63"/>
      <c r="V35" s="63"/>
      <c r="W35" s="63"/>
    </row>
    <row r="36" spans="1:23">
      <c r="A36" s="372" t="s">
        <v>363</v>
      </c>
      <c r="B36" s="69"/>
      <c r="C36" s="373">
        <f>C34+C35</f>
        <v>11600</v>
      </c>
      <c r="D36" s="91">
        <f>IF(OR(C36="",C$39=0),"",(D34+D35))</f>
        <v>11.600000000000001</v>
      </c>
      <c r="E36" s="373">
        <f>E34+E35</f>
        <v>0</v>
      </c>
      <c r="F36" s="91" t="str">
        <f>IF(OR(E36="",E$39=0),"",(F34+F35))</f>
        <v/>
      </c>
      <c r="G36" s="373">
        <f>G34+G35</f>
        <v>0</v>
      </c>
      <c r="H36" s="91" t="str">
        <f>IF(OR(G36="",G$39=0),"",(H34+H35))</f>
        <v/>
      </c>
      <c r="I36" s="63"/>
      <c r="J36" s="63"/>
      <c r="K36" s="63"/>
      <c r="L36" s="63"/>
      <c r="M36" s="63"/>
      <c r="N36" s="63"/>
      <c r="O36" s="63"/>
      <c r="P36" s="63"/>
      <c r="Q36" s="63"/>
      <c r="R36" s="63"/>
      <c r="S36" s="63"/>
      <c r="T36" s="63"/>
      <c r="U36" s="63"/>
      <c r="V36" s="63"/>
      <c r="W36" s="63"/>
    </row>
    <row r="37" spans="1:23">
      <c r="A37" s="63"/>
      <c r="B37" s="63"/>
      <c r="C37" s="63"/>
      <c r="D37" s="63"/>
      <c r="E37" s="63"/>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63"/>
      <c r="G38" s="63"/>
      <c r="H38" s="63"/>
      <c r="I38" s="63"/>
      <c r="J38" s="63"/>
      <c r="K38" s="63"/>
      <c r="L38" s="63"/>
      <c r="M38" s="63"/>
      <c r="N38" s="63"/>
      <c r="O38" s="63"/>
      <c r="P38" s="63"/>
      <c r="Q38" s="63"/>
      <c r="R38" s="63"/>
      <c r="S38" s="63"/>
      <c r="T38" s="63"/>
      <c r="U38" s="63"/>
      <c r="V38" s="63"/>
      <c r="W38" s="63"/>
    </row>
    <row r="39" spans="1:23">
      <c r="A39" s="88" t="s">
        <v>264</v>
      </c>
      <c r="B39" s="374"/>
      <c r="C39" s="96">
        <f>(Rentabilität!E$21)</f>
        <v>100000</v>
      </c>
      <c r="D39" s="91">
        <f>IF(C39=0,"",(C39/C$39*100))</f>
        <v>100</v>
      </c>
      <c r="E39" s="96">
        <f>(Rentabilität!G$21)</f>
        <v>0</v>
      </c>
      <c r="F39" s="91" t="str">
        <f>IF(E39=0,"",(E39/E$39*100))</f>
        <v/>
      </c>
      <c r="G39" s="96">
        <f>(Rentabilität!I$21)</f>
        <v>0</v>
      </c>
      <c r="H39" s="91" t="str">
        <f>IF(G39=0,"",(G39/G$39*100))</f>
        <v/>
      </c>
      <c r="I39" s="63"/>
      <c r="J39" s="63"/>
      <c r="K39" s="63"/>
      <c r="L39" s="63"/>
      <c r="M39" s="63"/>
      <c r="N39" s="63"/>
      <c r="O39" s="63"/>
      <c r="P39" s="63"/>
      <c r="Q39" s="63"/>
      <c r="R39" s="63"/>
      <c r="S39" s="63"/>
      <c r="T39" s="63"/>
      <c r="U39" s="63"/>
      <c r="V39" s="63"/>
      <c r="W39" s="63"/>
    </row>
    <row r="40" spans="1:23">
      <c r="A40" s="63"/>
      <c r="B40" s="63"/>
      <c r="C40" s="63"/>
      <c r="D40" s="63"/>
      <c r="E40" s="63"/>
      <c r="F40" s="63"/>
      <c r="G40" s="63"/>
      <c r="H40" s="63"/>
      <c r="I40" s="63"/>
      <c r="J40" s="63"/>
      <c r="K40" s="63"/>
      <c r="L40" s="63"/>
      <c r="M40" s="63"/>
      <c r="N40" s="63"/>
      <c r="O40" s="63"/>
      <c r="P40" s="63"/>
      <c r="Q40" s="63"/>
      <c r="R40" s="63"/>
      <c r="S40" s="63"/>
      <c r="T40" s="63"/>
      <c r="U40" s="63"/>
      <c r="V40" s="63"/>
      <c r="W40" s="63"/>
    </row>
    <row r="41" spans="1:23">
      <c r="A41" s="63"/>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375"/>
      <c r="C43" s="63"/>
      <c r="D43" s="63"/>
      <c r="E43" s="63"/>
      <c r="F43" s="63"/>
      <c r="G43" s="63"/>
      <c r="H43" s="63"/>
      <c r="I43" s="63"/>
      <c r="J43" s="63"/>
      <c r="K43" s="63"/>
      <c r="L43" s="63"/>
      <c r="M43" s="63"/>
      <c r="N43" s="63"/>
      <c r="O43" s="63"/>
      <c r="P43" s="63"/>
      <c r="Q43" s="63"/>
      <c r="R43" s="63"/>
      <c r="S43" s="63"/>
      <c r="T43" s="63"/>
      <c r="U43" s="63"/>
      <c r="V43" s="63"/>
      <c r="W43" s="63"/>
    </row>
    <row r="44" spans="1:23">
      <c r="A44" s="376"/>
      <c r="B44" s="375"/>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110"/>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63"/>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row r="70" spans="1:23">
      <c r="A70" s="63"/>
      <c r="B70" s="63"/>
      <c r="C70" s="63"/>
      <c r="D70" s="63"/>
      <c r="E70" s="63"/>
      <c r="F70" s="63"/>
      <c r="G70" s="63"/>
      <c r="H70" s="63"/>
      <c r="I70" s="63"/>
      <c r="J70" s="63"/>
      <c r="K70" s="63"/>
      <c r="L70" s="63"/>
      <c r="M70" s="63"/>
      <c r="N70" s="63"/>
      <c r="O70" s="63"/>
      <c r="P70" s="63"/>
      <c r="Q70" s="63"/>
      <c r="R70" s="63"/>
      <c r="S70" s="63"/>
      <c r="T70" s="63"/>
      <c r="U70" s="63"/>
      <c r="V70" s="63"/>
      <c r="W70" s="63"/>
    </row>
    <row r="71" spans="1:23">
      <c r="A71" s="63"/>
      <c r="B71" s="63"/>
      <c r="C71" s="63"/>
      <c r="D71" s="63"/>
      <c r="E71" s="63"/>
      <c r="F71" s="63"/>
      <c r="G71" s="63"/>
      <c r="H71" s="63"/>
      <c r="I71" s="63"/>
      <c r="J71" s="63"/>
      <c r="K71" s="63"/>
      <c r="L71" s="63"/>
      <c r="M71" s="63"/>
      <c r="N71" s="63"/>
      <c r="O71" s="63"/>
      <c r="P71" s="63"/>
      <c r="Q71" s="63"/>
      <c r="R71" s="63"/>
      <c r="S71" s="63"/>
      <c r="T71" s="63"/>
      <c r="U71" s="63"/>
      <c r="V71" s="63"/>
      <c r="W71" s="63"/>
    </row>
    <row r="72" spans="1:23">
      <c r="A72" s="63"/>
      <c r="B72" s="63"/>
      <c r="C72" s="63"/>
      <c r="D72" s="63"/>
      <c r="E72" s="63"/>
      <c r="F72" s="63"/>
      <c r="G72" s="63"/>
      <c r="H72" s="63"/>
      <c r="I72" s="63"/>
      <c r="J72" s="63"/>
      <c r="K72" s="63"/>
      <c r="L72" s="63"/>
      <c r="M72" s="63"/>
      <c r="N72" s="63"/>
      <c r="O72" s="63"/>
      <c r="P72" s="63"/>
      <c r="Q72" s="63"/>
      <c r="R72" s="63"/>
      <c r="S72" s="63"/>
      <c r="T72" s="63"/>
      <c r="U72" s="63"/>
      <c r="V72" s="63"/>
      <c r="W72" s="63"/>
    </row>
    <row r="73" spans="1:23">
      <c r="A73" s="63"/>
      <c r="B73" s="63"/>
      <c r="C73" s="63"/>
      <c r="D73" s="63"/>
      <c r="E73" s="63"/>
      <c r="F73" s="63"/>
      <c r="G73" s="63"/>
      <c r="H73" s="63"/>
      <c r="I73" s="63"/>
      <c r="J73" s="63"/>
      <c r="K73" s="63"/>
      <c r="L73" s="63"/>
      <c r="M73" s="63"/>
      <c r="N73" s="63"/>
      <c r="O73" s="63"/>
      <c r="P73" s="63"/>
      <c r="Q73" s="63"/>
      <c r="R73" s="63"/>
      <c r="S73" s="63"/>
      <c r="T73" s="63"/>
      <c r="U73" s="63"/>
      <c r="V73" s="63"/>
      <c r="W73" s="63"/>
    </row>
    <row r="74" spans="1:23">
      <c r="A74" s="63"/>
      <c r="B74" s="63"/>
      <c r="C74" s="63"/>
      <c r="D74" s="63"/>
      <c r="E74" s="63"/>
      <c r="F74" s="63"/>
      <c r="G74" s="63"/>
      <c r="H74" s="63"/>
      <c r="I74" s="63"/>
      <c r="J74" s="63"/>
      <c r="K74" s="63"/>
      <c r="L74" s="63"/>
      <c r="M74" s="63"/>
      <c r="N74" s="63"/>
      <c r="O74" s="63"/>
      <c r="P74" s="63"/>
      <c r="Q74" s="63"/>
      <c r="R74" s="63"/>
      <c r="S74" s="63"/>
      <c r="T74" s="63"/>
      <c r="U74" s="63"/>
      <c r="V74" s="63"/>
      <c r="W74" s="63"/>
    </row>
    <row r="75" spans="1:23">
      <c r="A75" s="63"/>
      <c r="B75" s="63"/>
      <c r="C75" s="63"/>
      <c r="D75" s="63"/>
      <c r="E75" s="63"/>
      <c r="F75" s="63"/>
      <c r="G75" s="63"/>
      <c r="H75" s="63"/>
      <c r="I75" s="63"/>
      <c r="J75" s="63"/>
      <c r="K75" s="63"/>
      <c r="L75" s="63"/>
      <c r="M75" s="63"/>
      <c r="N75" s="63"/>
      <c r="O75" s="63"/>
      <c r="P75" s="63"/>
      <c r="Q75" s="63"/>
      <c r="R75" s="63"/>
      <c r="S75" s="63"/>
      <c r="T75" s="63"/>
      <c r="U75" s="63"/>
      <c r="V75" s="63"/>
      <c r="W75" s="63"/>
    </row>
    <row r="76" spans="1:23">
      <c r="A76" s="63"/>
      <c r="B76" s="63"/>
      <c r="C76" s="63"/>
      <c r="D76" s="63"/>
      <c r="E76" s="63"/>
      <c r="F76" s="63"/>
      <c r="G76" s="63"/>
      <c r="H76" s="63"/>
      <c r="I76" s="63"/>
      <c r="J76" s="63"/>
      <c r="K76" s="63"/>
      <c r="L76" s="63"/>
      <c r="M76" s="63"/>
      <c r="N76" s="63"/>
      <c r="O76" s="63"/>
      <c r="P76" s="63"/>
      <c r="Q76" s="63"/>
      <c r="R76" s="63"/>
      <c r="S76" s="63"/>
      <c r="T76" s="63"/>
      <c r="U76" s="63"/>
      <c r="V76" s="63"/>
      <c r="W76" s="63"/>
    </row>
    <row r="77" spans="1:23">
      <c r="A77" s="63"/>
      <c r="B77" s="63"/>
      <c r="C77" s="63"/>
      <c r="D77" s="63"/>
      <c r="E77" s="63"/>
      <c r="F77" s="63"/>
      <c r="G77" s="63"/>
      <c r="H77" s="63"/>
      <c r="I77" s="63"/>
      <c r="J77" s="63"/>
      <c r="K77" s="63"/>
      <c r="L77" s="63"/>
      <c r="M77" s="63"/>
      <c r="N77" s="63"/>
      <c r="O77" s="63"/>
      <c r="P77" s="63"/>
      <c r="Q77" s="63"/>
      <c r="R77" s="63"/>
      <c r="S77" s="63"/>
      <c r="T77" s="63"/>
      <c r="U77" s="63"/>
      <c r="V77" s="63"/>
      <c r="W77" s="63"/>
    </row>
    <row r="78" spans="1:23">
      <c r="A78" s="63"/>
      <c r="B78" s="63"/>
      <c r="C78" s="63"/>
      <c r="D78" s="63"/>
      <c r="E78" s="63"/>
      <c r="F78" s="63"/>
      <c r="G78" s="63"/>
      <c r="H78" s="63"/>
      <c r="I78" s="63"/>
      <c r="J78" s="63"/>
      <c r="K78" s="63"/>
      <c r="L78" s="63"/>
      <c r="M78" s="63"/>
      <c r="N78" s="63"/>
      <c r="O78" s="63"/>
      <c r="P78" s="63"/>
      <c r="Q78" s="63"/>
      <c r="R78" s="63"/>
      <c r="S78" s="63"/>
      <c r="T78" s="63"/>
      <c r="U78" s="63"/>
      <c r="V78" s="63"/>
      <c r="W78" s="63"/>
    </row>
    <row r="79" spans="1:23">
      <c r="A79" s="63"/>
      <c r="B79" s="63"/>
      <c r="C79" s="63"/>
      <c r="D79" s="63"/>
      <c r="E79" s="63"/>
      <c r="F79" s="63"/>
      <c r="G79" s="63"/>
      <c r="H79" s="63"/>
      <c r="I79" s="63"/>
      <c r="J79" s="63"/>
      <c r="K79" s="63"/>
      <c r="L79" s="63"/>
      <c r="M79" s="63"/>
      <c r="N79" s="63"/>
      <c r="O79" s="63"/>
      <c r="P79" s="63"/>
      <c r="Q79" s="63"/>
      <c r="R79" s="63"/>
      <c r="S79" s="63"/>
      <c r="T79" s="63"/>
      <c r="U79" s="63"/>
      <c r="V79" s="63"/>
      <c r="W79" s="63"/>
    </row>
    <row r="80" spans="1:23">
      <c r="A80" s="63"/>
      <c r="B80" s="63"/>
      <c r="C80" s="63"/>
      <c r="D80" s="63"/>
      <c r="E80" s="63"/>
      <c r="F80" s="63"/>
      <c r="G80" s="63"/>
      <c r="H80" s="63"/>
      <c r="I80" s="63"/>
      <c r="J80" s="63"/>
      <c r="K80" s="63"/>
      <c r="L80" s="63"/>
      <c r="M80" s="63"/>
      <c r="N80" s="63"/>
      <c r="O80" s="63"/>
      <c r="P80" s="63"/>
      <c r="Q80" s="63"/>
      <c r="R80" s="63"/>
      <c r="S80" s="63"/>
      <c r="T80" s="63"/>
      <c r="U80" s="63"/>
      <c r="V80" s="63"/>
      <c r="W80" s="63"/>
    </row>
    <row r="81" spans="1:23">
      <c r="A81" s="63"/>
      <c r="B81" s="63"/>
      <c r="C81" s="63"/>
      <c r="D81" s="63"/>
      <c r="E81" s="63"/>
      <c r="F81" s="63"/>
      <c r="G81" s="63"/>
      <c r="H81" s="63"/>
      <c r="I81" s="63"/>
      <c r="J81" s="63"/>
      <c r="K81" s="63"/>
      <c r="L81" s="63"/>
      <c r="M81" s="63"/>
      <c r="N81" s="63"/>
      <c r="O81" s="63"/>
      <c r="P81" s="63"/>
      <c r="Q81" s="63"/>
      <c r="R81" s="63"/>
      <c r="S81" s="63"/>
      <c r="T81" s="63"/>
      <c r="U81" s="63"/>
      <c r="V81" s="63"/>
      <c r="W81" s="63"/>
    </row>
    <row r="82" spans="1:23">
      <c r="A82" s="63"/>
      <c r="B82" s="63"/>
      <c r="C82" s="63"/>
      <c r="D82" s="63"/>
      <c r="E82" s="63"/>
      <c r="F82" s="63"/>
      <c r="G82" s="63"/>
      <c r="H82" s="63"/>
      <c r="I82" s="63"/>
      <c r="J82" s="63"/>
      <c r="K82" s="63"/>
      <c r="L82" s="63"/>
      <c r="M82" s="63"/>
      <c r="N82" s="63"/>
      <c r="O82" s="63"/>
      <c r="P82" s="63"/>
      <c r="Q82" s="63"/>
      <c r="R82" s="63"/>
      <c r="S82" s="63"/>
      <c r="T82" s="63"/>
      <c r="U82" s="63"/>
      <c r="V82" s="63"/>
      <c r="W82" s="63"/>
    </row>
    <row r="83" spans="1:23">
      <c r="A83" s="63"/>
      <c r="B83" s="63"/>
      <c r="C83" s="63"/>
      <c r="D83" s="63"/>
      <c r="E83" s="63"/>
      <c r="F83" s="63"/>
      <c r="G83" s="63"/>
      <c r="H83" s="63"/>
      <c r="I83" s="63"/>
      <c r="J83" s="63"/>
      <c r="K83" s="63"/>
      <c r="L83" s="63"/>
      <c r="M83" s="63"/>
      <c r="N83" s="63"/>
      <c r="O83" s="63"/>
      <c r="P83" s="63"/>
      <c r="Q83" s="63"/>
      <c r="R83" s="63"/>
      <c r="S83" s="63"/>
      <c r="T83" s="63"/>
      <c r="U83" s="63"/>
      <c r="V83" s="63"/>
      <c r="W83" s="63"/>
    </row>
    <row r="84" spans="1:23">
      <c r="A84" s="63"/>
      <c r="B84" s="63"/>
      <c r="C84" s="63"/>
      <c r="D84" s="63"/>
      <c r="E84" s="63"/>
      <c r="F84" s="63"/>
      <c r="G84" s="63"/>
      <c r="H84" s="63"/>
      <c r="I84" s="63"/>
      <c r="J84" s="63"/>
      <c r="K84" s="63"/>
      <c r="L84" s="63"/>
      <c r="M84" s="63"/>
      <c r="N84" s="63"/>
      <c r="O84" s="63"/>
      <c r="P84" s="63"/>
      <c r="Q84" s="63"/>
      <c r="R84" s="63"/>
      <c r="S84" s="63"/>
      <c r="T84" s="63"/>
      <c r="U84" s="63"/>
      <c r="V84" s="63"/>
      <c r="W84" s="63"/>
    </row>
    <row r="85" spans="1:23">
      <c r="A85" s="63"/>
      <c r="B85" s="63"/>
      <c r="C85" s="63"/>
      <c r="D85" s="63"/>
      <c r="E85" s="63"/>
      <c r="F85" s="63"/>
      <c r="G85" s="63"/>
      <c r="H85" s="63"/>
      <c r="I85" s="63"/>
      <c r="J85" s="63"/>
      <c r="K85" s="63"/>
      <c r="L85" s="63"/>
      <c r="M85" s="63"/>
      <c r="N85" s="63"/>
      <c r="O85" s="63"/>
      <c r="P85" s="63"/>
      <c r="Q85" s="63"/>
      <c r="R85" s="63"/>
      <c r="S85" s="63"/>
      <c r="T85" s="63"/>
      <c r="U85" s="63"/>
      <c r="V85" s="63"/>
      <c r="W85" s="63"/>
    </row>
    <row r="86" spans="1:23">
      <c r="A86" s="63"/>
      <c r="B86" s="63"/>
      <c r="C86" s="63"/>
      <c r="D86" s="63"/>
      <c r="E86" s="63"/>
      <c r="F86" s="63"/>
      <c r="G86" s="63"/>
      <c r="H86" s="63"/>
      <c r="I86" s="63"/>
      <c r="J86" s="63"/>
      <c r="K86" s="63"/>
      <c r="L86" s="63"/>
      <c r="M86" s="63"/>
      <c r="N86" s="63"/>
      <c r="O86" s="63"/>
      <c r="P86" s="63"/>
      <c r="Q86" s="63"/>
      <c r="R86" s="63"/>
      <c r="S86" s="63"/>
      <c r="T86" s="63"/>
      <c r="U86" s="63"/>
      <c r="V86" s="63"/>
      <c r="W86" s="63"/>
    </row>
    <row r="87" spans="1:23">
      <c r="A87" s="63"/>
      <c r="B87" s="63"/>
      <c r="C87" s="63"/>
      <c r="D87" s="63"/>
      <c r="E87" s="63"/>
      <c r="F87" s="63"/>
      <c r="G87" s="63"/>
      <c r="H87" s="63"/>
      <c r="I87" s="63"/>
      <c r="J87" s="63"/>
      <c r="K87" s="63"/>
      <c r="L87" s="63"/>
      <c r="M87" s="63"/>
      <c r="N87" s="63"/>
      <c r="O87" s="63"/>
      <c r="P87" s="63"/>
      <c r="Q87" s="63"/>
      <c r="R87" s="63"/>
      <c r="S87" s="63"/>
      <c r="T87" s="63"/>
      <c r="U87" s="63"/>
      <c r="V87" s="63"/>
      <c r="W87" s="63"/>
    </row>
    <row r="88" spans="1:23">
      <c r="A88" s="63"/>
      <c r="B88" s="63"/>
      <c r="C88" s="63"/>
      <c r="D88" s="63"/>
      <c r="E88" s="63"/>
      <c r="F88" s="63"/>
      <c r="G88" s="63"/>
      <c r="H88" s="63"/>
      <c r="I88" s="63"/>
      <c r="J88" s="63"/>
      <c r="K88" s="63"/>
      <c r="L88" s="63"/>
      <c r="M88" s="63"/>
      <c r="N88" s="63"/>
      <c r="O88" s="63"/>
      <c r="P88" s="63"/>
      <c r="Q88" s="63"/>
      <c r="R88" s="63"/>
      <c r="S88" s="63"/>
      <c r="T88" s="63"/>
      <c r="U88" s="63"/>
      <c r="V88" s="63"/>
      <c r="W88" s="63"/>
    </row>
    <row r="89" spans="1:23">
      <c r="A89" s="63"/>
      <c r="B89" s="63"/>
      <c r="C89" s="63"/>
      <c r="D89" s="63"/>
      <c r="E89" s="63"/>
      <c r="F89" s="63"/>
      <c r="G89" s="63"/>
      <c r="H89" s="63"/>
      <c r="I89" s="63"/>
      <c r="J89" s="63"/>
      <c r="K89" s="63"/>
      <c r="L89" s="63"/>
      <c r="M89" s="63"/>
      <c r="N89" s="63"/>
      <c r="O89" s="63"/>
      <c r="P89" s="63"/>
      <c r="Q89" s="63"/>
      <c r="R89" s="63"/>
      <c r="S89" s="63"/>
      <c r="T89" s="63"/>
      <c r="U89" s="63"/>
      <c r="V89" s="63"/>
      <c r="W89" s="63"/>
    </row>
    <row r="90" spans="1:23">
      <c r="A90" s="63"/>
      <c r="B90" s="63"/>
      <c r="C90" s="63"/>
      <c r="D90" s="63"/>
      <c r="E90" s="63"/>
      <c r="F90" s="63"/>
      <c r="G90" s="63"/>
      <c r="H90" s="63"/>
      <c r="I90" s="63"/>
      <c r="J90" s="63"/>
      <c r="K90" s="63"/>
      <c r="L90" s="63"/>
      <c r="M90" s="63"/>
      <c r="N90" s="63"/>
      <c r="O90" s="63"/>
      <c r="P90" s="63"/>
      <c r="Q90" s="63"/>
      <c r="R90" s="63"/>
      <c r="S90" s="63"/>
      <c r="T90" s="63"/>
      <c r="U90" s="63"/>
      <c r="V90" s="63"/>
      <c r="W90" s="63"/>
    </row>
    <row r="91" spans="1:23">
      <c r="A91" s="63"/>
      <c r="B91" s="63"/>
      <c r="C91" s="63"/>
      <c r="D91" s="63"/>
      <c r="E91" s="63"/>
      <c r="F91" s="63"/>
      <c r="G91" s="63"/>
      <c r="H91" s="63"/>
      <c r="I91" s="63"/>
      <c r="J91" s="63"/>
      <c r="K91" s="63"/>
      <c r="L91" s="63"/>
      <c r="M91" s="63"/>
      <c r="N91" s="63"/>
      <c r="O91" s="63"/>
      <c r="P91" s="63"/>
      <c r="Q91" s="63"/>
      <c r="R91" s="63"/>
      <c r="S91" s="63"/>
      <c r="T91" s="63"/>
      <c r="U91" s="63"/>
      <c r="V91" s="63"/>
      <c r="W91" s="63"/>
    </row>
    <row r="92" spans="1:23">
      <c r="A92" s="63"/>
      <c r="B92" s="63"/>
      <c r="C92" s="63"/>
      <c r="D92" s="63"/>
      <c r="E92" s="63"/>
      <c r="F92" s="63"/>
      <c r="G92" s="63"/>
      <c r="H92" s="63"/>
      <c r="I92" s="63"/>
      <c r="J92" s="63"/>
      <c r="K92" s="63"/>
      <c r="L92" s="63"/>
      <c r="M92" s="63"/>
      <c r="N92" s="63"/>
      <c r="O92" s="63"/>
      <c r="P92" s="63"/>
      <c r="Q92" s="63"/>
      <c r="R92" s="63"/>
      <c r="S92" s="63"/>
      <c r="T92" s="63"/>
      <c r="U92" s="63"/>
      <c r="V92" s="63"/>
      <c r="W92" s="63"/>
    </row>
    <row r="93" spans="1:23">
      <c r="A93" s="63"/>
      <c r="B93" s="63"/>
      <c r="C93" s="63"/>
      <c r="D93" s="63"/>
      <c r="E93" s="63"/>
      <c r="F93" s="63"/>
      <c r="G93" s="63"/>
      <c r="H93" s="63"/>
      <c r="I93" s="63"/>
      <c r="J93" s="63"/>
      <c r="K93" s="63"/>
      <c r="L93" s="63"/>
      <c r="M93" s="63"/>
      <c r="N93" s="63"/>
      <c r="O93" s="63"/>
      <c r="P93" s="63"/>
      <c r="Q93" s="63"/>
      <c r="R93" s="63"/>
      <c r="S93" s="63"/>
      <c r="T93" s="63"/>
      <c r="U93" s="63"/>
      <c r="V93" s="63"/>
      <c r="W93" s="63"/>
    </row>
    <row r="94" spans="1:23">
      <c r="A94" s="63"/>
      <c r="B94" s="63"/>
      <c r="C94" s="63"/>
      <c r="D94" s="63"/>
      <c r="E94" s="63"/>
      <c r="F94" s="63"/>
      <c r="G94" s="63"/>
      <c r="H94" s="63"/>
      <c r="I94" s="63"/>
      <c r="J94" s="63"/>
      <c r="K94" s="63"/>
      <c r="L94" s="63"/>
      <c r="M94" s="63"/>
      <c r="N94" s="63"/>
      <c r="O94" s="63"/>
      <c r="P94" s="63"/>
      <c r="Q94" s="63"/>
      <c r="R94" s="63"/>
      <c r="S94" s="63"/>
      <c r="T94" s="63"/>
      <c r="U94" s="63"/>
      <c r="V94" s="63"/>
      <c r="W94" s="63"/>
    </row>
  </sheetData>
  <sheetProtection sheet="1" objects="1" scenarios="1"/>
  <mergeCells count="11">
    <mergeCell ref="C2:E2"/>
    <mergeCell ref="G2:H2"/>
    <mergeCell ref="C7:D7"/>
    <mergeCell ref="E7:F7"/>
    <mergeCell ref="G7:H7"/>
    <mergeCell ref="G8:G9"/>
    <mergeCell ref="H8:H9"/>
    <mergeCell ref="C8:C9"/>
    <mergeCell ref="D8:D9"/>
    <mergeCell ref="E8:E9"/>
    <mergeCell ref="F8:F9"/>
  </mergeCells>
  <hyperlinks>
    <hyperlink ref="G2" location="Startseite!C7" display="zurück zur Startseite" xr:uid="{00000000-0004-0000-0900-000000000000}"/>
    <hyperlink ref="C2" location="Rentabilität!B8" display="zur Rentabilitätsberechnung" xr:uid="{00000000-0004-0000-0900-000001000000}"/>
    <hyperlink ref="C2:E2" location="Rentabilität!D11" display="zur Rentabilitätsberechnung" xr:uid="{00000000-0004-0000-0900-000002000000}"/>
  </hyperlinks>
  <printOptions horizontalCentered="1"/>
  <pageMargins left="0.39370078740157483" right="0.39370078740157483" top="0.78740157480314965" bottom="0" header="0.51181102362204722" footer="0.51181102362204722"/>
  <pageSetup paperSize="9"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61">
    <tabColor theme="4" tint="0.79998168889431442"/>
    <pageSetUpPr fitToPage="1"/>
  </sheetPr>
  <dimension ref="A2:T134"/>
  <sheetViews>
    <sheetView showGridLines="0" zoomScaleNormal="100" workbookViewId="0">
      <selection activeCell="F13" sqref="F13"/>
    </sheetView>
  </sheetViews>
  <sheetFormatPr baseColWidth="10" defaultRowHeight="12.75" outlineLevelRow="1"/>
  <cols>
    <col min="1" max="1" width="18.42578125" style="2" customWidth="1"/>
    <col min="2" max="2" width="5.5703125" style="2" customWidth="1"/>
    <col min="3" max="3" width="39.7109375" style="2" customWidth="1"/>
    <col min="4" max="4" width="14.42578125" style="2" customWidth="1"/>
    <col min="5" max="5" width="10.28515625" style="2" customWidth="1"/>
    <col min="6" max="6" width="10.7109375" style="2" customWidth="1"/>
    <col min="7" max="7" width="10.5703125" style="2" customWidth="1"/>
    <col min="8" max="8" width="10.7109375" style="2" customWidth="1"/>
    <col min="9" max="9" width="9.28515625" style="2" customWidth="1"/>
    <col min="10" max="10" width="10.7109375" style="2" customWidth="1"/>
    <col min="11" max="11" width="8.85546875" style="2" customWidth="1"/>
    <col min="12" max="12" width="3.140625" style="2" customWidth="1"/>
    <col min="13" max="13" width="26.140625" style="2" customWidth="1"/>
    <col min="14" max="14" width="11.42578125" style="2"/>
    <col min="15" max="15" width="14.7109375" style="2" customWidth="1"/>
    <col min="16" max="16" width="14.28515625" style="2" customWidth="1"/>
    <col min="17" max="16384" width="11.42578125" style="2"/>
  </cols>
  <sheetData>
    <row r="2" spans="3:20">
      <c r="E2" s="1090" t="s">
        <v>519</v>
      </c>
      <c r="F2" s="1097"/>
      <c r="G2" s="1091"/>
      <c r="I2" s="1088" t="s">
        <v>518</v>
      </c>
      <c r="J2" s="1102"/>
      <c r="K2" s="1089"/>
    </row>
    <row r="4" spans="3:20">
      <c r="C4" s="63"/>
      <c r="D4" s="63"/>
      <c r="E4" s="134"/>
      <c r="F4" s="134"/>
      <c r="G4" s="134"/>
      <c r="H4" s="350"/>
      <c r="I4" s="63"/>
      <c r="J4" s="63"/>
      <c r="K4" s="63"/>
      <c r="L4" s="63"/>
      <c r="M4" s="63"/>
      <c r="N4" s="63"/>
      <c r="O4" s="63"/>
      <c r="P4" s="63"/>
      <c r="Q4" s="63"/>
      <c r="R4" s="63"/>
      <c r="S4" s="63"/>
      <c r="T4" s="63"/>
    </row>
    <row r="5" spans="3:20" ht="15.75">
      <c r="C5" s="117" t="str">
        <f xml:space="preserve"> CONCATENATE( "Unternehmerlohn / Private Ausgaben des Unternehmens:  ", Startseite!C14)</f>
        <v xml:space="preserve">Unternehmerlohn / Private Ausgaben des Unternehmens:  </v>
      </c>
      <c r="D5" s="117"/>
      <c r="E5" s="134"/>
      <c r="F5" s="134"/>
      <c r="G5" s="134"/>
      <c r="H5" s="350"/>
      <c r="I5" s="63"/>
      <c r="J5" s="63"/>
      <c r="K5" s="63"/>
      <c r="L5" s="63"/>
      <c r="M5" s="63"/>
      <c r="N5" s="63"/>
      <c r="O5" s="63"/>
      <c r="P5" s="63"/>
      <c r="Q5" s="63"/>
      <c r="R5" s="63"/>
      <c r="S5" s="63"/>
      <c r="T5" s="63"/>
    </row>
    <row r="6" spans="3:20">
      <c r="C6" s="63"/>
      <c r="D6" s="63"/>
      <c r="E6" s="63"/>
      <c r="G6" s="63"/>
      <c r="H6" s="63"/>
      <c r="I6" s="63"/>
      <c r="J6" s="63"/>
      <c r="K6" s="63"/>
      <c r="L6" s="63"/>
      <c r="M6" s="63"/>
      <c r="N6" s="63"/>
      <c r="O6" s="63"/>
      <c r="P6" s="63"/>
      <c r="Q6" s="63"/>
      <c r="R6" s="63"/>
      <c r="S6" s="63"/>
      <c r="T6" s="63"/>
    </row>
    <row r="7" spans="3:20">
      <c r="C7" s="69"/>
      <c r="D7" s="69"/>
      <c r="E7" s="69"/>
      <c r="F7" s="69"/>
      <c r="G7" s="69"/>
      <c r="H7" s="69"/>
      <c r="I7" s="69"/>
      <c r="J7" s="69"/>
      <c r="K7" s="69"/>
      <c r="L7" s="63"/>
      <c r="M7" s="63"/>
      <c r="N7" s="63"/>
      <c r="O7" s="63"/>
      <c r="P7" s="63"/>
      <c r="Q7" s="63"/>
      <c r="R7" s="63"/>
      <c r="S7" s="63"/>
      <c r="T7" s="63"/>
    </row>
    <row r="8" spans="3:20">
      <c r="C8" s="1129" t="s">
        <v>261</v>
      </c>
      <c r="D8" s="1130"/>
      <c r="E8" s="1131"/>
      <c r="F8" s="380" t="s">
        <v>23</v>
      </c>
      <c r="G8" s="379"/>
      <c r="H8" s="380" t="s">
        <v>24</v>
      </c>
      <c r="I8" s="379"/>
      <c r="J8" s="380" t="s">
        <v>25</v>
      </c>
      <c r="K8" s="379"/>
      <c r="L8" s="63"/>
      <c r="M8" s="63"/>
      <c r="N8" s="263"/>
      <c r="O8" s="263"/>
      <c r="P8" s="263"/>
      <c r="Q8" s="63"/>
      <c r="R8" s="63"/>
      <c r="S8" s="63"/>
      <c r="T8" s="63"/>
    </row>
    <row r="9" spans="3:20">
      <c r="C9" s="1132"/>
      <c r="D9" s="1133"/>
      <c r="E9" s="1134"/>
      <c r="F9" s="1098" t="str">
        <f>CONCATENATE("(",TEXT('Personalkosten 1. Jahr'!$M$4,"MMM. JJJJ")," - ",TEXT('Personalkosten 1. Jahr'!$O$4,"MMM. JJJJ"),")")</f>
        <v>(Jan. 2025 - Dez. 2025)</v>
      </c>
      <c r="G9" s="1099"/>
      <c r="H9" s="1098" t="str">
        <f>CONCATENATE("(",TEXT('Personalkosten 2. Jahr'!$K$4,"MMM. JJJJ")," - ",TEXT('Personalkosten 2. Jahr'!$M$4,"MMM. JJJJ"),")")</f>
        <v>(Jan. 2026 - Dez. 2026)</v>
      </c>
      <c r="I9" s="1099"/>
      <c r="J9" s="1098" t="str">
        <f>CONCATENATE("(",TEXT('Personalkosten 3. Jahr'!$K$4,"MMM. JJJJ")," - ",TEXT('Personalkosten 3. Jahr'!$M$4,"MMM. JJJJ"),")")</f>
        <v>(Jan. 2027 - Dez. 2027)</v>
      </c>
      <c r="K9" s="1099"/>
      <c r="L9" s="63"/>
      <c r="M9" s="63"/>
      <c r="N9" s="263"/>
      <c r="O9" s="263"/>
      <c r="P9" s="263"/>
      <c r="Q9" s="63"/>
      <c r="R9" s="63"/>
      <c r="S9" s="63"/>
      <c r="T9" s="63"/>
    </row>
    <row r="10" spans="3:20">
      <c r="C10" s="1135"/>
      <c r="D10" s="1136"/>
      <c r="E10" s="1137"/>
      <c r="F10" s="131" t="s">
        <v>30</v>
      </c>
      <c r="G10" s="381" t="s">
        <v>1</v>
      </c>
      <c r="H10" s="131" t="s">
        <v>30</v>
      </c>
      <c r="I10" s="381" t="s">
        <v>1</v>
      </c>
      <c r="J10" s="131" t="s">
        <v>30</v>
      </c>
      <c r="K10" s="381" t="s">
        <v>1</v>
      </c>
      <c r="L10" s="63"/>
      <c r="M10" s="63"/>
      <c r="N10" s="263"/>
      <c r="O10" s="263"/>
      <c r="P10" s="263"/>
      <c r="Q10" s="63"/>
      <c r="R10" s="63"/>
      <c r="S10" s="63"/>
      <c r="T10" s="63"/>
    </row>
    <row r="11" spans="3:20">
      <c r="C11" s="377"/>
      <c r="D11" s="369"/>
      <c r="E11" s="369"/>
      <c r="F11" s="72"/>
      <c r="G11" s="72"/>
      <c r="H11" s="72"/>
      <c r="I11" s="370"/>
      <c r="J11" s="72"/>
      <c r="K11" s="72"/>
      <c r="L11" s="63"/>
      <c r="M11" s="63"/>
      <c r="N11" s="263"/>
      <c r="O11" s="263"/>
      <c r="P11" s="263"/>
      <c r="Q11" s="63"/>
      <c r="R11" s="63"/>
      <c r="S11" s="63"/>
      <c r="T11" s="63"/>
    </row>
    <row r="12" spans="3:20">
      <c r="C12" s="142" t="s">
        <v>246</v>
      </c>
      <c r="D12" s="67"/>
      <c r="E12" s="63"/>
      <c r="F12" s="382"/>
      <c r="G12" s="383"/>
      <c r="H12" s="223"/>
      <c r="I12" s="383"/>
      <c r="J12" s="382"/>
      <c r="K12" s="383"/>
      <c r="L12" s="63"/>
      <c r="M12" s="63"/>
      <c r="N12" s="63"/>
      <c r="O12" s="63"/>
      <c r="P12" s="63"/>
      <c r="Q12" s="63"/>
      <c r="R12" s="63"/>
      <c r="S12" s="63"/>
      <c r="T12" s="63"/>
    </row>
    <row r="13" spans="3:20">
      <c r="C13" s="384"/>
      <c r="D13" s="385"/>
      <c r="E13" s="386" t="s">
        <v>109</v>
      </c>
      <c r="F13" s="817"/>
      <c r="G13" s="104" t="str">
        <f t="shared" ref="G13:G26" si="0">IF(F13&gt;0,F13/$F$27*$G$27," ")</f>
        <v xml:space="preserve"> </v>
      </c>
      <c r="H13" s="817"/>
      <c r="I13" s="104" t="str">
        <f t="shared" ref="I13:I26" si="1">IF(H13&gt;0,H13/$H$27*$I$27," ")</f>
        <v xml:space="preserve"> </v>
      </c>
      <c r="J13" s="817"/>
      <c r="K13" s="104" t="str">
        <f t="shared" ref="K13:K26" si="2">IF(J13&gt;0,J13/$J$27*$K$27," ")</f>
        <v xml:space="preserve"> </v>
      </c>
      <c r="L13" s="63"/>
      <c r="M13" s="63"/>
      <c r="N13" s="63"/>
      <c r="O13" s="63"/>
      <c r="P13" s="63"/>
      <c r="Q13" s="63"/>
      <c r="R13" s="63"/>
      <c r="S13" s="63"/>
      <c r="T13" s="63"/>
    </row>
    <row r="14" spans="3:20">
      <c r="C14" s="384"/>
      <c r="D14" s="385"/>
      <c r="E14" s="386" t="s">
        <v>110</v>
      </c>
      <c r="F14" s="817"/>
      <c r="G14" s="104" t="str">
        <f t="shared" si="0"/>
        <v xml:space="preserve"> </v>
      </c>
      <c r="H14" s="817"/>
      <c r="I14" s="104" t="str">
        <f t="shared" si="1"/>
        <v xml:space="preserve"> </v>
      </c>
      <c r="J14" s="817"/>
      <c r="K14" s="104" t="str">
        <f t="shared" si="2"/>
        <v xml:space="preserve"> </v>
      </c>
      <c r="L14" s="63"/>
      <c r="M14" s="63"/>
      <c r="N14" s="63"/>
      <c r="O14" s="63"/>
      <c r="P14" s="63"/>
      <c r="Q14" s="63"/>
      <c r="R14" s="63"/>
      <c r="S14" s="63"/>
      <c r="T14" s="63"/>
    </row>
    <row r="15" spans="3:20">
      <c r="C15" s="384"/>
      <c r="D15" s="385"/>
      <c r="E15" s="386" t="s">
        <v>41</v>
      </c>
      <c r="F15" s="817"/>
      <c r="G15" s="104" t="str">
        <f t="shared" si="0"/>
        <v xml:space="preserve"> </v>
      </c>
      <c r="H15" s="820"/>
      <c r="I15" s="387" t="str">
        <f t="shared" si="1"/>
        <v xml:space="preserve"> </v>
      </c>
      <c r="J15" s="818"/>
      <c r="K15" s="104" t="str">
        <f t="shared" si="2"/>
        <v xml:space="preserve"> </v>
      </c>
      <c r="L15" s="63"/>
      <c r="M15" s="63"/>
      <c r="N15" s="63"/>
      <c r="O15" s="63"/>
      <c r="P15" s="63"/>
      <c r="Q15" s="63"/>
      <c r="R15" s="63"/>
      <c r="S15" s="63"/>
      <c r="T15" s="63"/>
    </row>
    <row r="16" spans="3:20">
      <c r="C16" s="384"/>
      <c r="D16" s="385"/>
      <c r="E16" s="386" t="s">
        <v>111</v>
      </c>
      <c r="F16" s="817"/>
      <c r="G16" s="104" t="str">
        <f t="shared" si="0"/>
        <v xml:space="preserve"> </v>
      </c>
      <c r="H16" s="820"/>
      <c r="I16" s="387" t="str">
        <f t="shared" si="1"/>
        <v xml:space="preserve"> </v>
      </c>
      <c r="J16" s="818"/>
      <c r="K16" s="104" t="str">
        <f t="shared" si="2"/>
        <v xml:space="preserve"> </v>
      </c>
      <c r="L16" s="63"/>
      <c r="M16" s="63"/>
      <c r="N16" s="63"/>
      <c r="O16" s="63"/>
      <c r="P16" s="63"/>
      <c r="Q16" s="63"/>
      <c r="R16" s="63"/>
      <c r="S16" s="63"/>
      <c r="T16" s="63"/>
    </row>
    <row r="17" spans="3:20">
      <c r="C17" s="384"/>
      <c r="D17" s="385"/>
      <c r="E17" s="386" t="s">
        <v>112</v>
      </c>
      <c r="F17" s="817"/>
      <c r="G17" s="104" t="str">
        <f t="shared" si="0"/>
        <v xml:space="preserve"> </v>
      </c>
      <c r="H17" s="820"/>
      <c r="I17" s="387" t="str">
        <f t="shared" si="1"/>
        <v xml:space="preserve"> </v>
      </c>
      <c r="J17" s="818"/>
      <c r="K17" s="104" t="str">
        <f t="shared" si="2"/>
        <v xml:space="preserve"> </v>
      </c>
      <c r="L17" s="63"/>
      <c r="M17" s="63"/>
      <c r="N17" s="63"/>
      <c r="O17" s="63"/>
      <c r="P17" s="63"/>
      <c r="Q17" s="63"/>
      <c r="R17" s="63"/>
      <c r="S17" s="63"/>
      <c r="T17" s="63"/>
    </row>
    <row r="18" spans="3:20">
      <c r="C18" s="384"/>
      <c r="D18" s="385"/>
      <c r="E18" s="386" t="s">
        <v>113</v>
      </c>
      <c r="F18" s="817"/>
      <c r="G18" s="104" t="str">
        <f t="shared" si="0"/>
        <v xml:space="preserve"> </v>
      </c>
      <c r="H18" s="820"/>
      <c r="I18" s="387" t="str">
        <f t="shared" si="1"/>
        <v xml:space="preserve"> </v>
      </c>
      <c r="J18" s="818"/>
      <c r="K18" s="104" t="str">
        <f t="shared" si="2"/>
        <v xml:space="preserve"> </v>
      </c>
      <c r="L18" s="63"/>
      <c r="M18" s="63"/>
      <c r="N18" s="63"/>
      <c r="O18" s="63"/>
      <c r="P18" s="63"/>
      <c r="Q18" s="63"/>
      <c r="R18" s="63"/>
      <c r="S18" s="63"/>
      <c r="T18" s="63"/>
    </row>
    <row r="19" spans="3:20">
      <c r="C19" s="384"/>
      <c r="D19" s="385"/>
      <c r="E19" s="386" t="s">
        <v>114</v>
      </c>
      <c r="F19" s="817"/>
      <c r="G19" s="104" t="str">
        <f t="shared" si="0"/>
        <v xml:space="preserve"> </v>
      </c>
      <c r="H19" s="817"/>
      <c r="I19" s="104" t="str">
        <f t="shared" si="1"/>
        <v xml:space="preserve"> </v>
      </c>
      <c r="J19" s="817"/>
      <c r="K19" s="104" t="str">
        <f t="shared" si="2"/>
        <v xml:space="preserve"> </v>
      </c>
      <c r="L19" s="63"/>
      <c r="M19" s="63"/>
      <c r="N19" s="63"/>
      <c r="O19" s="63"/>
      <c r="P19" s="63"/>
      <c r="Q19" s="63"/>
      <c r="R19" s="63"/>
      <c r="S19" s="63"/>
      <c r="T19" s="63"/>
    </row>
    <row r="20" spans="3:20">
      <c r="C20" s="384"/>
      <c r="D20" s="385"/>
      <c r="E20" s="386" t="s">
        <v>131</v>
      </c>
      <c r="F20" s="817"/>
      <c r="G20" s="104" t="str">
        <f t="shared" si="0"/>
        <v xml:space="preserve"> </v>
      </c>
      <c r="H20" s="817"/>
      <c r="I20" s="104" t="str">
        <f t="shared" si="1"/>
        <v xml:space="preserve"> </v>
      </c>
      <c r="J20" s="817"/>
      <c r="K20" s="104" t="str">
        <f t="shared" si="2"/>
        <v xml:space="preserve"> </v>
      </c>
      <c r="L20" s="63"/>
      <c r="M20" s="63"/>
      <c r="N20" s="63"/>
      <c r="O20" s="63"/>
      <c r="P20" s="63"/>
      <c r="Q20" s="63"/>
      <c r="R20" s="63"/>
      <c r="S20" s="63"/>
      <c r="T20" s="63"/>
    </row>
    <row r="21" spans="3:20">
      <c r="C21" s="384"/>
      <c r="D21" s="385"/>
      <c r="E21" s="386" t="s">
        <v>115</v>
      </c>
      <c r="F21" s="817"/>
      <c r="G21" s="104" t="str">
        <f t="shared" si="0"/>
        <v xml:space="preserve"> </v>
      </c>
      <c r="H21" s="817"/>
      <c r="I21" s="104" t="str">
        <f t="shared" si="1"/>
        <v xml:space="preserve"> </v>
      </c>
      <c r="J21" s="817"/>
      <c r="K21" s="104" t="str">
        <f t="shared" si="2"/>
        <v xml:space="preserve"> </v>
      </c>
      <c r="L21" s="63"/>
      <c r="M21" s="63"/>
      <c r="N21" s="63"/>
      <c r="O21" s="63"/>
      <c r="P21" s="63"/>
      <c r="Q21" s="63"/>
      <c r="R21" s="63"/>
      <c r="S21" s="63"/>
      <c r="T21" s="63"/>
    </row>
    <row r="22" spans="3:20">
      <c r="C22" s="384"/>
      <c r="D22" s="385"/>
      <c r="E22" s="386" t="s">
        <v>116</v>
      </c>
      <c r="F22" s="817"/>
      <c r="G22" s="104" t="str">
        <f t="shared" si="0"/>
        <v xml:space="preserve"> </v>
      </c>
      <c r="H22" s="817"/>
      <c r="I22" s="104" t="str">
        <f t="shared" si="1"/>
        <v xml:space="preserve"> </v>
      </c>
      <c r="J22" s="817"/>
      <c r="K22" s="104" t="str">
        <f t="shared" si="2"/>
        <v xml:space="preserve"> </v>
      </c>
      <c r="L22" s="63"/>
      <c r="M22" s="63"/>
      <c r="N22" s="63"/>
      <c r="O22" s="63"/>
      <c r="P22" s="63"/>
      <c r="Q22" s="63"/>
      <c r="R22" s="63"/>
      <c r="S22" s="63"/>
      <c r="T22" s="63"/>
    </row>
    <row r="23" spans="3:20">
      <c r="C23" s="384"/>
      <c r="D23" s="385"/>
      <c r="E23" s="386" t="s">
        <v>265</v>
      </c>
      <c r="F23" s="817"/>
      <c r="G23" s="104" t="str">
        <f t="shared" si="0"/>
        <v xml:space="preserve"> </v>
      </c>
      <c r="H23" s="817"/>
      <c r="I23" s="104" t="str">
        <f t="shared" si="1"/>
        <v xml:space="preserve"> </v>
      </c>
      <c r="J23" s="817"/>
      <c r="K23" s="104" t="str">
        <f t="shared" si="2"/>
        <v xml:space="preserve"> </v>
      </c>
      <c r="L23" s="63"/>
      <c r="M23" s="63"/>
      <c r="N23" s="63"/>
      <c r="O23" s="63"/>
      <c r="P23" s="63"/>
      <c r="Q23" s="63"/>
      <c r="R23" s="63"/>
      <c r="S23" s="63"/>
      <c r="T23" s="63"/>
    </row>
    <row r="24" spans="3:20">
      <c r="C24" s="384"/>
      <c r="D24" s="385"/>
      <c r="E24" s="386" t="s">
        <v>437</v>
      </c>
      <c r="F24" s="817"/>
      <c r="G24" s="104" t="str">
        <f t="shared" si="0"/>
        <v xml:space="preserve"> </v>
      </c>
      <c r="H24" s="817"/>
      <c r="I24" s="104" t="str">
        <f t="shared" si="1"/>
        <v xml:space="preserve"> </v>
      </c>
      <c r="J24" s="817"/>
      <c r="K24" s="104" t="str">
        <f t="shared" si="2"/>
        <v xml:space="preserve"> </v>
      </c>
      <c r="L24" s="63"/>
      <c r="M24" s="63"/>
      <c r="N24" s="63"/>
      <c r="O24" s="63"/>
      <c r="P24" s="63"/>
      <c r="Q24" s="63"/>
      <c r="R24" s="63"/>
      <c r="S24" s="63"/>
      <c r="T24" s="63"/>
    </row>
    <row r="25" spans="3:20">
      <c r="C25" s="92"/>
      <c r="D25" s="63"/>
      <c r="E25" s="386" t="s">
        <v>286</v>
      </c>
      <c r="F25" s="817"/>
      <c r="G25" s="104" t="str">
        <f t="shared" si="0"/>
        <v xml:space="preserve"> </v>
      </c>
      <c r="H25" s="817"/>
      <c r="I25" s="104" t="str">
        <f t="shared" si="1"/>
        <v xml:space="preserve"> </v>
      </c>
      <c r="J25" s="817"/>
      <c r="K25" s="104" t="str">
        <f t="shared" si="2"/>
        <v xml:space="preserve"> </v>
      </c>
      <c r="L25" s="63"/>
      <c r="M25" s="63"/>
      <c r="N25" s="63"/>
      <c r="O25" s="63"/>
      <c r="P25" s="63"/>
      <c r="Q25" s="63"/>
      <c r="R25" s="63"/>
      <c r="S25" s="63"/>
      <c r="T25" s="63"/>
    </row>
    <row r="26" spans="3:20">
      <c r="C26" s="92"/>
      <c r="D26" s="63"/>
      <c r="E26" s="386" t="s">
        <v>108</v>
      </c>
      <c r="F26" s="819"/>
      <c r="G26" s="104" t="str">
        <f t="shared" si="0"/>
        <v xml:space="preserve"> </v>
      </c>
      <c r="H26" s="819"/>
      <c r="I26" s="104" t="str">
        <f t="shared" si="1"/>
        <v xml:space="preserve"> </v>
      </c>
      <c r="J26" s="819"/>
      <c r="K26" s="104" t="str">
        <f t="shared" si="2"/>
        <v xml:space="preserve"> </v>
      </c>
      <c r="L26" s="63"/>
      <c r="M26" s="63"/>
      <c r="N26" s="63"/>
      <c r="O26" s="63"/>
      <c r="P26" s="63"/>
      <c r="Q26" s="63"/>
      <c r="R26" s="63"/>
      <c r="S26" s="63"/>
      <c r="T26" s="63"/>
    </row>
    <row r="27" spans="3:20">
      <c r="C27" s="147" t="s">
        <v>245</v>
      </c>
      <c r="D27" s="156"/>
      <c r="E27" s="388"/>
      <c r="F27" s="389">
        <f>SUM(F13:F26)</f>
        <v>0</v>
      </c>
      <c r="G27" s="390">
        <v>100</v>
      </c>
      <c r="H27" s="389">
        <f>SUM(H13:H26)</f>
        <v>0</v>
      </c>
      <c r="I27" s="390">
        <v>100</v>
      </c>
      <c r="J27" s="389">
        <f>SUM(J13:J26)</f>
        <v>0</v>
      </c>
      <c r="K27" s="390">
        <v>100</v>
      </c>
      <c r="L27" s="63"/>
      <c r="M27" s="63"/>
      <c r="N27" s="63"/>
      <c r="O27" s="63"/>
      <c r="P27" s="63"/>
      <c r="Q27" s="63"/>
      <c r="R27" s="63"/>
      <c r="S27" s="63"/>
      <c r="T27" s="63"/>
    </row>
    <row r="28" spans="3:20">
      <c r="C28" s="92"/>
      <c r="D28" s="63"/>
      <c r="E28" s="391"/>
      <c r="F28" s="392"/>
      <c r="G28" s="104"/>
      <c r="H28" s="392"/>
      <c r="I28" s="104"/>
      <c r="J28" s="392"/>
      <c r="K28" s="104"/>
      <c r="L28" s="63"/>
      <c r="M28" s="63"/>
      <c r="N28" s="63"/>
      <c r="O28" s="63"/>
      <c r="P28" s="63"/>
      <c r="Q28" s="63"/>
      <c r="R28" s="63"/>
      <c r="S28" s="63"/>
      <c r="T28" s="63"/>
    </row>
    <row r="29" spans="3:20">
      <c r="C29" s="1138" t="s">
        <v>247</v>
      </c>
      <c r="D29" s="1139"/>
      <c r="E29" s="1140"/>
      <c r="F29" s="382"/>
      <c r="G29" s="383"/>
      <c r="H29" s="382"/>
      <c r="I29" s="383"/>
      <c r="J29" s="382"/>
      <c r="K29" s="383"/>
      <c r="L29" s="63"/>
      <c r="M29" s="63"/>
      <c r="N29" s="63"/>
      <c r="O29" s="63"/>
      <c r="P29" s="63"/>
      <c r="Q29" s="63"/>
      <c r="R29" s="63"/>
      <c r="S29" s="63"/>
      <c r="T29" s="63"/>
    </row>
    <row r="30" spans="3:20">
      <c r="C30" s="384"/>
      <c r="D30" s="385"/>
      <c r="E30" s="386" t="s">
        <v>190</v>
      </c>
      <c r="F30" s="817"/>
      <c r="G30" s="104"/>
      <c r="H30" s="817"/>
      <c r="I30" s="104"/>
      <c r="J30" s="817"/>
      <c r="K30" s="383"/>
      <c r="L30" s="63"/>
      <c r="M30" s="63"/>
      <c r="N30" s="63"/>
      <c r="O30" s="63"/>
      <c r="P30" s="63"/>
      <c r="Q30" s="63"/>
      <c r="R30" s="63"/>
      <c r="S30" s="63"/>
      <c r="T30" s="63"/>
    </row>
    <row r="31" spans="3:20">
      <c r="C31" s="384"/>
      <c r="D31" s="385"/>
      <c r="E31" s="386" t="s">
        <v>117</v>
      </c>
      <c r="F31" s="817"/>
      <c r="G31" s="104"/>
      <c r="H31" s="817"/>
      <c r="I31" s="104"/>
      <c r="J31" s="817"/>
      <c r="K31" s="383"/>
      <c r="L31" s="63"/>
      <c r="M31" s="63"/>
      <c r="N31" s="63"/>
      <c r="O31" s="63"/>
      <c r="P31" s="63"/>
      <c r="Q31" s="63"/>
      <c r="R31" s="63"/>
      <c r="S31" s="63"/>
      <c r="T31" s="63"/>
    </row>
    <row r="32" spans="3:20">
      <c r="C32" s="384"/>
      <c r="D32" s="385"/>
      <c r="E32" s="386" t="s">
        <v>118</v>
      </c>
      <c r="F32" s="817"/>
      <c r="G32" s="104"/>
      <c r="H32" s="817"/>
      <c r="I32" s="104"/>
      <c r="J32" s="817"/>
      <c r="K32" s="383"/>
      <c r="L32" s="63"/>
      <c r="M32" s="63"/>
      <c r="N32" s="63"/>
      <c r="O32" s="63"/>
      <c r="P32" s="63"/>
      <c r="Q32" s="63"/>
      <c r="R32" s="63"/>
      <c r="S32" s="63"/>
      <c r="T32" s="63"/>
    </row>
    <row r="33" spans="1:20">
      <c r="C33" s="384"/>
      <c r="D33" s="385"/>
      <c r="E33" s="386" t="s">
        <v>119</v>
      </c>
      <c r="F33" s="817"/>
      <c r="G33" s="104"/>
      <c r="H33" s="817"/>
      <c r="I33" s="104"/>
      <c r="J33" s="817"/>
      <c r="K33" s="383"/>
      <c r="L33" s="63"/>
      <c r="M33" s="63"/>
      <c r="N33" s="63"/>
      <c r="O33" s="63"/>
      <c r="P33" s="63"/>
      <c r="Q33" s="63"/>
      <c r="R33" s="63"/>
      <c r="S33" s="63"/>
      <c r="T33" s="63"/>
    </row>
    <row r="34" spans="1:20">
      <c r="C34" s="384"/>
      <c r="D34" s="385"/>
      <c r="E34" s="386" t="s">
        <v>85</v>
      </c>
      <c r="F34" s="819"/>
      <c r="G34" s="104"/>
      <c r="H34" s="819"/>
      <c r="I34" s="104"/>
      <c r="J34" s="819"/>
      <c r="K34" s="383"/>
      <c r="L34" s="63"/>
      <c r="M34" s="63"/>
      <c r="N34" s="63"/>
      <c r="O34" s="63"/>
      <c r="P34" s="63"/>
      <c r="Q34" s="63"/>
      <c r="R34" s="63"/>
      <c r="S34" s="63"/>
      <c r="T34" s="63"/>
    </row>
    <row r="35" spans="1:20" ht="15" customHeight="1">
      <c r="A35" s="1077" t="s">
        <v>530</v>
      </c>
      <c r="C35" s="1107" t="s">
        <v>345</v>
      </c>
      <c r="D35" s="1108"/>
      <c r="E35" s="1109"/>
      <c r="F35" s="389">
        <f>SUM(F30:F34)</f>
        <v>0</v>
      </c>
      <c r="G35" s="390" t="str">
        <f>IF(AND(F27&lt;&gt;0,F35&gt;0),F35/F27*G27," ")</f>
        <v xml:space="preserve"> </v>
      </c>
      <c r="H35" s="389">
        <f>SUM(H30:H34)</f>
        <v>0</v>
      </c>
      <c r="I35" s="390" t="str">
        <f>IF(AND(H27&lt;&gt;0,H35&gt;0),H35/H27*I27," ")</f>
        <v xml:space="preserve"> </v>
      </c>
      <c r="J35" s="389">
        <f>SUM(J30:J34)</f>
        <v>0</v>
      </c>
      <c r="K35" s="390" t="str">
        <f>IF(AND(J27&lt;&gt;0,J35&gt;0),J35/J27*K27," ")</f>
        <v xml:space="preserve"> </v>
      </c>
      <c r="L35" s="63"/>
      <c r="M35" s="63"/>
      <c r="N35" s="63"/>
      <c r="O35" s="63"/>
      <c r="P35" s="63"/>
      <c r="Q35" s="63"/>
      <c r="R35" s="63"/>
      <c r="S35" s="63"/>
      <c r="T35" s="63"/>
    </row>
    <row r="36" spans="1:20">
      <c r="A36" s="1078"/>
      <c r="C36" s="396" t="s">
        <v>262</v>
      </c>
      <c r="D36" s="397"/>
      <c r="E36" s="398"/>
      <c r="F36" s="399"/>
      <c r="G36" s="400"/>
      <c r="H36" s="399"/>
      <c r="I36" s="400"/>
      <c r="J36" s="399"/>
      <c r="K36" s="400"/>
      <c r="L36" s="63"/>
      <c r="M36" s="63"/>
      <c r="N36" s="63"/>
      <c r="O36" s="63"/>
      <c r="P36" s="63"/>
      <c r="Q36" s="63"/>
      <c r="R36" s="63"/>
      <c r="S36" s="63"/>
      <c r="T36" s="63"/>
    </row>
    <row r="37" spans="1:20" ht="12.75" customHeight="1">
      <c r="A37" s="1078"/>
      <c r="C37" s="372" t="s">
        <v>249</v>
      </c>
      <c r="D37" s="401"/>
      <c r="E37" s="402"/>
      <c r="F37" s="403">
        <f>F27-F35</f>
        <v>0</v>
      </c>
      <c r="G37" s="404"/>
      <c r="H37" s="403">
        <f>H27-H35</f>
        <v>0</v>
      </c>
      <c r="I37" s="405"/>
      <c r="J37" s="403">
        <f>J27-J35</f>
        <v>0</v>
      </c>
      <c r="K37" s="405"/>
      <c r="L37" s="63"/>
      <c r="M37" s="63"/>
      <c r="N37" s="63"/>
      <c r="O37" s="63"/>
      <c r="P37" s="63"/>
      <c r="Q37" s="63"/>
      <c r="R37" s="63"/>
      <c r="S37" s="63"/>
      <c r="T37" s="63"/>
    </row>
    <row r="38" spans="1:20">
      <c r="A38" s="1078"/>
      <c r="C38" s="406" t="str">
        <f>IF(AND(F57&gt;0,F68&gt;0),"Achtung: Gründerzuschuss und ALG II können nicht gleichzeitig beantragt werden","")</f>
        <v/>
      </c>
      <c r="D38" s="198"/>
      <c r="E38" s="407"/>
      <c r="F38" s="805" t="str">
        <f>IF(OR(F43&lt;F37,OR(H43&lt;H37,OR(J43&lt;J37))),"Der geplante Unternehmerlohn darf nicht geringer angesetzt ","")</f>
        <v/>
      </c>
      <c r="G38" s="409"/>
      <c r="H38" s="408"/>
      <c r="I38" s="409"/>
      <c r="J38" s="408"/>
      <c r="K38" s="409"/>
      <c r="L38" s="63"/>
      <c r="M38" s="63"/>
      <c r="N38" s="63"/>
      <c r="O38" s="63"/>
      <c r="P38" s="63"/>
      <c r="Q38" s="63"/>
      <c r="R38" s="63"/>
      <c r="S38" s="63"/>
      <c r="T38" s="63"/>
    </row>
    <row r="39" spans="1:20" ht="12.75" customHeight="1">
      <c r="A39" s="1078"/>
      <c r="C39" s="406"/>
      <c r="D39" s="198"/>
      <c r="E39" s="407"/>
      <c r="F39" s="805" t="str">
        <f>IF(OR(F43&lt;F37,OR(H43&lt;H37,OR(J43&lt;J37))),"werden, als der notwendige Unternehmerlohn","")</f>
        <v/>
      </c>
      <c r="G39" s="409"/>
      <c r="H39" s="408"/>
      <c r="I39" s="409"/>
      <c r="J39" s="408"/>
      <c r="K39" s="409"/>
      <c r="L39" s="63"/>
      <c r="M39" s="63"/>
      <c r="N39" s="63"/>
      <c r="O39" s="63"/>
      <c r="P39" s="63"/>
      <c r="Q39" s="63"/>
      <c r="R39" s="63"/>
      <c r="S39" s="63"/>
      <c r="T39" s="63"/>
    </row>
    <row r="40" spans="1:20">
      <c r="A40" s="1078"/>
      <c r="C40" s="377"/>
      <c r="D40" s="369"/>
      <c r="E40" s="370"/>
      <c r="F40" s="378" t="s">
        <v>23</v>
      </c>
      <c r="G40" s="379"/>
      <c r="H40" s="380" t="s">
        <v>24</v>
      </c>
      <c r="I40" s="379"/>
      <c r="J40" s="380" t="s">
        <v>25</v>
      </c>
      <c r="K40" s="379"/>
      <c r="L40" s="63"/>
      <c r="M40" s="63"/>
      <c r="N40" s="63"/>
      <c r="O40" s="63"/>
      <c r="P40" s="63"/>
      <c r="Q40" s="63"/>
      <c r="R40" s="63"/>
      <c r="S40" s="63"/>
      <c r="T40" s="63"/>
    </row>
    <row r="41" spans="1:20">
      <c r="A41" s="1078"/>
      <c r="C41" s="92"/>
      <c r="D41" s="63"/>
      <c r="E41" s="70"/>
      <c r="F41" s="1098" t="str">
        <f>CONCATENATE("(",TEXT('Personalkosten 1. Jahr'!$M$4,"MMM. JJJJ")," - ",TEXT('Personalkosten 1. Jahr'!$O$4,"MMM. JJJJ"),")")</f>
        <v>(Jan. 2025 - Dez. 2025)</v>
      </c>
      <c r="G41" s="1099"/>
      <c r="H41" s="1098" t="str">
        <f>CONCATENATE("(",TEXT('Personalkosten 2. Jahr'!$K$4,"MMM. JJJJ")," - ",TEXT('Personalkosten 2. Jahr'!$M$4,"MMM. JJJJ"),")")</f>
        <v>(Jan. 2026 - Dez. 2026)</v>
      </c>
      <c r="I41" s="1099"/>
      <c r="J41" s="1098" t="str">
        <f>CONCATENATE("(",TEXT('Personalkosten 3. Jahr'!$K$4,"MMM. JJJJ")," - ",TEXT('Personalkosten 3. Jahr'!$M$4,"MMM. JJJJ"),")")</f>
        <v>(Jan. 2027 - Dez. 2027)</v>
      </c>
      <c r="K41" s="1099"/>
      <c r="L41" s="63"/>
      <c r="M41" s="63"/>
      <c r="N41" s="63"/>
      <c r="O41" s="63"/>
      <c r="P41" s="63"/>
      <c r="Q41" s="63"/>
      <c r="R41" s="63"/>
      <c r="S41" s="63"/>
      <c r="T41" s="63"/>
    </row>
    <row r="42" spans="1:20">
      <c r="A42" s="1078"/>
      <c r="C42" s="1120" t="s">
        <v>260</v>
      </c>
      <c r="D42" s="1121"/>
      <c r="E42" s="1122"/>
      <c r="F42" s="1147" t="s">
        <v>30</v>
      </c>
      <c r="G42" s="1148"/>
      <c r="H42" s="1147" t="s">
        <v>30</v>
      </c>
      <c r="I42" s="1148"/>
      <c r="J42" s="1147" t="s">
        <v>30</v>
      </c>
      <c r="K42" s="1148"/>
      <c r="L42" s="63"/>
      <c r="M42" s="63"/>
      <c r="N42" s="63"/>
      <c r="O42" s="63"/>
      <c r="P42" s="63"/>
      <c r="Q42" s="63"/>
      <c r="R42" s="63"/>
      <c r="S42" s="63"/>
      <c r="T42" s="63"/>
    </row>
    <row r="43" spans="1:20">
      <c r="A43" s="1079"/>
      <c r="C43" s="1123"/>
      <c r="D43" s="1124"/>
      <c r="E43" s="1125"/>
      <c r="F43" s="1117">
        <f>F37</f>
        <v>0</v>
      </c>
      <c r="G43" s="1118"/>
      <c r="H43" s="1117">
        <f>H37</f>
        <v>0</v>
      </c>
      <c r="I43" s="1118"/>
      <c r="J43" s="1117">
        <f>J37</f>
        <v>0</v>
      </c>
      <c r="K43" s="1118"/>
      <c r="L43" s="63"/>
      <c r="M43" s="63"/>
      <c r="N43" s="63"/>
      <c r="O43" s="63"/>
      <c r="P43" s="63"/>
      <c r="Q43" s="63"/>
      <c r="R43" s="63"/>
      <c r="S43" s="63"/>
      <c r="T43" s="63"/>
    </row>
    <row r="44" spans="1:20" ht="15" hidden="1" customHeight="1" outlineLevel="1">
      <c r="C44" s="1110" t="s">
        <v>355</v>
      </c>
      <c r="D44" s="1111"/>
      <c r="E44" s="1112"/>
      <c r="F44" s="1145">
        <f>F57+F68</f>
        <v>0</v>
      </c>
      <c r="G44" s="1146"/>
      <c r="H44" s="1145">
        <f>H57+H68</f>
        <v>0</v>
      </c>
      <c r="I44" s="1146"/>
      <c r="J44" s="1149"/>
      <c r="K44" s="1150"/>
      <c r="L44" s="63"/>
      <c r="M44" s="63"/>
      <c r="N44" s="63"/>
      <c r="O44" s="63"/>
      <c r="P44" s="63"/>
      <c r="Q44" s="63"/>
      <c r="R44" s="63"/>
      <c r="S44" s="63"/>
      <c r="T44" s="63"/>
    </row>
    <row r="45" spans="1:20" hidden="1" outlineLevel="1">
      <c r="C45" s="1104" t="s">
        <v>471</v>
      </c>
      <c r="D45" s="1105"/>
      <c r="E45" s="1106"/>
      <c r="F45" s="1141">
        <f>F43-F44</f>
        <v>0</v>
      </c>
      <c r="G45" s="1142"/>
      <c r="H45" s="1141">
        <f>H43-H44</f>
        <v>0</v>
      </c>
      <c r="I45" s="1142"/>
      <c r="J45" s="1141">
        <f>J43-J44</f>
        <v>0</v>
      </c>
      <c r="K45" s="1142"/>
      <c r="L45" s="63"/>
      <c r="M45" s="63"/>
      <c r="N45" s="63"/>
      <c r="O45" s="63"/>
      <c r="P45" s="63"/>
      <c r="Q45" s="63"/>
      <c r="R45" s="63"/>
      <c r="S45" s="63"/>
      <c r="T45" s="63"/>
    </row>
    <row r="46" spans="1:20" hidden="1" outlineLevel="1">
      <c r="C46" s="1126" t="s">
        <v>472</v>
      </c>
      <c r="D46" s="1127"/>
      <c r="E46" s="1128"/>
      <c r="F46" s="1143"/>
      <c r="G46" s="1144"/>
      <c r="H46" s="1143"/>
      <c r="I46" s="1144"/>
      <c r="J46" s="1143"/>
      <c r="K46" s="1144"/>
      <c r="L46" s="63"/>
      <c r="M46" s="63"/>
      <c r="N46" s="63"/>
      <c r="O46" s="63"/>
      <c r="P46" s="63"/>
      <c r="Q46" s="63"/>
      <c r="R46" s="63"/>
      <c r="S46" s="63"/>
      <c r="T46" s="63"/>
    </row>
    <row r="47" spans="1:20" hidden="1" outlineLevel="1">
      <c r="C47" s="406"/>
      <c r="D47" s="198"/>
      <c r="E47" s="407"/>
      <c r="F47" s="408"/>
      <c r="G47" s="409"/>
      <c r="H47" s="408"/>
      <c r="I47" s="409"/>
      <c r="J47" s="408"/>
      <c r="K47" s="409"/>
      <c r="L47" s="63"/>
      <c r="M47" s="63"/>
      <c r="N47" s="63"/>
      <c r="O47" s="63"/>
      <c r="P47" s="63"/>
      <c r="Q47" s="63"/>
      <c r="R47" s="63"/>
      <c r="S47" s="63"/>
      <c r="T47" s="63"/>
    </row>
    <row r="48" spans="1:20" hidden="1" outlineLevel="1">
      <c r="C48" s="406"/>
      <c r="D48" s="198"/>
      <c r="E48" s="407"/>
      <c r="F48" s="408"/>
      <c r="G48" s="409"/>
      <c r="H48" s="408"/>
      <c r="I48" s="409"/>
      <c r="J48" s="408"/>
      <c r="K48" s="409"/>
      <c r="L48" s="63"/>
      <c r="M48" s="63"/>
      <c r="N48" s="63"/>
      <c r="O48" s="63"/>
      <c r="P48" s="63"/>
      <c r="Q48" s="63"/>
      <c r="R48" s="63"/>
      <c r="S48" s="63"/>
      <c r="T48" s="63"/>
    </row>
    <row r="49" spans="1:20" hidden="1" outlineLevel="1">
      <c r="C49" s="198" t="s">
        <v>349</v>
      </c>
      <c r="D49" s="63"/>
      <c r="E49" s="63"/>
      <c r="F49" s="63"/>
      <c r="G49" s="63"/>
      <c r="H49" s="63"/>
      <c r="I49" s="63"/>
      <c r="J49" s="63"/>
      <c r="K49" s="63"/>
      <c r="L49" s="63"/>
      <c r="M49" s="63"/>
      <c r="N49" s="63"/>
      <c r="O49" s="63"/>
      <c r="P49" s="63"/>
      <c r="Q49" s="63"/>
      <c r="R49" s="63"/>
      <c r="S49" s="63"/>
      <c r="T49" s="63"/>
    </row>
    <row r="50" spans="1:20" hidden="1" outlineLevel="1">
      <c r="C50" s="410" t="s">
        <v>338</v>
      </c>
      <c r="D50" s="411"/>
      <c r="E50" s="370"/>
      <c r="F50" s="380" t="s">
        <v>23</v>
      </c>
      <c r="G50" s="379"/>
      <c r="H50" s="380" t="s">
        <v>24</v>
      </c>
      <c r="I50" s="379"/>
      <c r="J50" s="63"/>
      <c r="K50" s="63"/>
      <c r="L50" s="63"/>
      <c r="M50" s="63"/>
      <c r="N50" s="63"/>
      <c r="O50" s="63"/>
      <c r="P50" s="63"/>
      <c r="Q50" s="63"/>
      <c r="R50" s="63"/>
      <c r="S50" s="63"/>
      <c r="T50" s="63"/>
    </row>
    <row r="51" spans="1:20" hidden="1" outlineLevel="1">
      <c r="C51" s="358"/>
      <c r="D51" s="69"/>
      <c r="E51" s="223"/>
      <c r="F51" s="131" t="s">
        <v>30</v>
      </c>
      <c r="G51" s="381"/>
      <c r="H51" s="131" t="s">
        <v>30</v>
      </c>
      <c r="I51" s="381"/>
      <c r="J51" s="63"/>
      <c r="K51" s="63"/>
      <c r="L51" s="63"/>
      <c r="M51" s="63"/>
      <c r="N51" s="63"/>
      <c r="O51" s="63"/>
      <c r="P51" s="63"/>
      <c r="Q51" s="63"/>
      <c r="R51" s="63"/>
      <c r="S51" s="63"/>
      <c r="T51" s="63"/>
    </row>
    <row r="52" spans="1:20" ht="12" hidden="1" customHeight="1" outlineLevel="1">
      <c r="C52" s="377" t="s">
        <v>339</v>
      </c>
      <c r="D52" s="412" t="s">
        <v>337</v>
      </c>
      <c r="E52" s="413">
        <v>6</v>
      </c>
      <c r="F52" s="414"/>
      <c r="G52" s="415"/>
      <c r="H52" s="415"/>
      <c r="I52" s="415"/>
      <c r="J52" s="63"/>
      <c r="K52" s="63"/>
      <c r="L52" s="63"/>
      <c r="M52" s="63"/>
      <c r="N52" s="63"/>
      <c r="O52" s="63"/>
      <c r="P52" s="63"/>
      <c r="Q52" s="63"/>
      <c r="R52" s="63"/>
      <c r="S52" s="63"/>
      <c r="T52" s="63"/>
    </row>
    <row r="53" spans="1:20" ht="12" hidden="1" customHeight="1" outlineLevel="1">
      <c r="C53" s="92"/>
      <c r="D53" s="375" t="s">
        <v>341</v>
      </c>
      <c r="E53" s="821"/>
      <c r="F53" s="414">
        <f>E53*E52</f>
        <v>0</v>
      </c>
      <c r="G53" s="415"/>
      <c r="H53" s="415"/>
      <c r="I53" s="415"/>
      <c r="J53" s="63"/>
      <c r="K53" s="63"/>
      <c r="L53" s="63"/>
      <c r="M53" s="63"/>
      <c r="N53" s="63"/>
      <c r="O53" s="63"/>
      <c r="P53" s="63"/>
      <c r="Q53" s="63"/>
      <c r="R53" s="63"/>
      <c r="S53" s="63"/>
      <c r="T53" s="63"/>
    </row>
    <row r="54" spans="1:20" hidden="1" outlineLevel="1">
      <c r="C54" s="92"/>
      <c r="D54" s="375" t="s">
        <v>342</v>
      </c>
      <c r="E54" s="416">
        <v>300</v>
      </c>
      <c r="F54" s="414">
        <f>IF(E53=0,0,E54*E52)</f>
        <v>0</v>
      </c>
      <c r="G54" s="415"/>
      <c r="H54" s="415"/>
      <c r="I54" s="415"/>
      <c r="J54" s="63"/>
      <c r="K54" s="63"/>
      <c r="L54" s="63"/>
      <c r="M54" s="63"/>
      <c r="N54" s="63"/>
      <c r="O54" s="63"/>
      <c r="P54" s="63"/>
      <c r="Q54" s="63"/>
      <c r="R54" s="63"/>
      <c r="S54" s="63"/>
      <c r="T54" s="63"/>
    </row>
    <row r="55" spans="1:20" hidden="1" outlineLevel="1">
      <c r="C55" s="377" t="s">
        <v>340</v>
      </c>
      <c r="D55" s="412" t="s">
        <v>337</v>
      </c>
      <c r="E55" s="413">
        <v>9</v>
      </c>
      <c r="F55" s="414"/>
      <c r="G55" s="415"/>
      <c r="H55" s="415"/>
      <c r="I55" s="415"/>
      <c r="J55" s="63"/>
      <c r="K55" s="63"/>
      <c r="L55" s="63"/>
      <c r="M55" s="63"/>
      <c r="N55" s="63"/>
      <c r="O55" s="63"/>
      <c r="P55" s="63"/>
      <c r="Q55" s="63"/>
      <c r="R55" s="63"/>
      <c r="S55" s="63"/>
      <c r="T55" s="63"/>
    </row>
    <row r="56" spans="1:20" hidden="1" outlineLevel="1">
      <c r="C56" s="358"/>
      <c r="D56" s="417" t="s">
        <v>360</v>
      </c>
      <c r="E56" s="821"/>
      <c r="F56" s="414">
        <f>IF(E53=0,0,(E55-3)*E56)</f>
        <v>0</v>
      </c>
      <c r="G56" s="415"/>
      <c r="H56" s="415">
        <f>IF(E53=0,0,3*E56)</f>
        <v>0</v>
      </c>
      <c r="I56" s="415"/>
      <c r="J56" s="63"/>
      <c r="K56" s="63"/>
      <c r="L56" s="63"/>
      <c r="M56" s="63"/>
      <c r="N56" s="63"/>
      <c r="O56" s="63"/>
      <c r="P56" s="63"/>
      <c r="Q56" s="63"/>
      <c r="R56" s="63"/>
      <c r="S56" s="63"/>
      <c r="T56" s="63"/>
    </row>
    <row r="57" spans="1:20" hidden="1" outlineLevel="1">
      <c r="C57" s="358"/>
      <c r="D57" s="401"/>
      <c r="E57" s="418" t="s">
        <v>343</v>
      </c>
      <c r="F57" s="389">
        <f>F53+F54+F56</f>
        <v>0</v>
      </c>
      <c r="G57" s="389"/>
      <c r="H57" s="389">
        <f>H54+H56</f>
        <v>0</v>
      </c>
      <c r="I57" s="389"/>
      <c r="J57" s="63"/>
      <c r="K57" s="63"/>
      <c r="L57" s="63"/>
      <c r="M57" s="63"/>
      <c r="N57" s="63"/>
      <c r="O57" s="63"/>
      <c r="P57" s="63"/>
      <c r="Q57" s="63"/>
      <c r="R57" s="63"/>
      <c r="S57" s="63"/>
      <c r="T57" s="63"/>
    </row>
    <row r="58" spans="1:20" ht="12.75" hidden="1" customHeight="1" outlineLevel="1">
      <c r="A58" s="1100" t="s">
        <v>531</v>
      </c>
      <c r="C58" s="419"/>
      <c r="D58" s="63"/>
      <c r="E58" s="386"/>
      <c r="F58" s="420"/>
      <c r="G58" s="420"/>
      <c r="H58" s="420"/>
      <c r="I58" s="414"/>
      <c r="J58" s="63"/>
      <c r="K58" s="63"/>
      <c r="L58" s="63"/>
      <c r="M58" s="386"/>
      <c r="N58" s="63"/>
      <c r="O58" s="63"/>
      <c r="P58" s="63"/>
      <c r="Q58" s="63"/>
      <c r="R58" s="63"/>
      <c r="S58" s="63"/>
      <c r="T58" s="63"/>
    </row>
    <row r="59" spans="1:20" ht="12.75" hidden="1" customHeight="1" outlineLevel="1">
      <c r="A59" s="1100"/>
      <c r="C59" s="421" t="s">
        <v>352</v>
      </c>
      <c r="D59" s="422"/>
      <c r="E59" s="370"/>
      <c r="F59" s="423" t="s">
        <v>23</v>
      </c>
      <c r="G59" s="424"/>
      <c r="H59" s="423" t="s">
        <v>24</v>
      </c>
      <c r="I59" s="424"/>
      <c r="J59" s="63"/>
      <c r="K59" s="63"/>
      <c r="L59" s="63"/>
      <c r="M59" s="386"/>
      <c r="N59" s="63"/>
      <c r="O59" s="63"/>
      <c r="P59" s="63"/>
      <c r="Q59" s="63"/>
      <c r="R59" s="63"/>
      <c r="S59" s="63"/>
      <c r="T59" s="63"/>
    </row>
    <row r="60" spans="1:20" ht="12.75" hidden="1" customHeight="1" outlineLevel="1">
      <c r="A60" s="1100"/>
      <c r="C60" s="358"/>
      <c r="D60" s="69"/>
      <c r="E60" s="223"/>
      <c r="F60" s="425" t="s">
        <v>30</v>
      </c>
      <c r="G60" s="381"/>
      <c r="H60" s="425" t="s">
        <v>30</v>
      </c>
      <c r="I60" s="381"/>
      <c r="J60" s="63"/>
      <c r="K60" s="63"/>
      <c r="L60" s="63"/>
      <c r="M60" s="386"/>
      <c r="N60" s="63"/>
      <c r="O60" s="63"/>
      <c r="P60" s="63"/>
      <c r="Q60" s="63"/>
      <c r="R60" s="63"/>
      <c r="S60" s="63"/>
      <c r="T60" s="63"/>
    </row>
    <row r="61" spans="1:20" hidden="1" outlineLevel="1">
      <c r="A61" s="1100"/>
      <c r="C61" s="360" t="s">
        <v>350</v>
      </c>
      <c r="D61" s="412" t="s">
        <v>337</v>
      </c>
      <c r="E61" s="154">
        <v>6</v>
      </c>
      <c r="F61" s="399"/>
      <c r="G61" s="399"/>
      <c r="H61" s="399"/>
      <c r="I61" s="426"/>
      <c r="J61" s="63"/>
      <c r="K61" s="63"/>
      <c r="L61" s="386"/>
      <c r="M61" s="386"/>
      <c r="N61" s="63"/>
      <c r="O61" s="63"/>
      <c r="P61" s="63"/>
      <c r="Q61" s="63"/>
      <c r="R61" s="63"/>
      <c r="S61" s="63"/>
      <c r="T61" s="63"/>
    </row>
    <row r="62" spans="1:20" ht="12.75" hidden="1" customHeight="1" outlineLevel="1">
      <c r="A62" s="1100"/>
      <c r="C62" s="1113" t="s">
        <v>348</v>
      </c>
      <c r="D62" s="1114"/>
      <c r="E62" s="822"/>
      <c r="F62" s="415"/>
      <c r="G62" s="415"/>
      <c r="H62" s="415"/>
      <c r="I62" s="427"/>
      <c r="J62" s="406" t="str">
        <f>IF(OR(E62="",E62=0,E62=6),"","   überprüfe Eintragung!")</f>
        <v/>
      </c>
      <c r="K62" s="63"/>
      <c r="L62" s="386"/>
      <c r="M62" s="63"/>
      <c r="N62" s="63"/>
      <c r="O62" s="63"/>
      <c r="P62" s="63"/>
      <c r="Q62" s="63"/>
      <c r="R62" s="63"/>
      <c r="S62" s="63"/>
      <c r="T62" s="63"/>
    </row>
    <row r="63" spans="1:20" hidden="1" outlineLevel="1">
      <c r="A63" s="1100"/>
      <c r="C63" s="1115" t="s">
        <v>353</v>
      </c>
      <c r="D63" s="1119"/>
      <c r="E63" s="822"/>
      <c r="F63" s="415">
        <f>E61*E63+E62*E63</f>
        <v>0</v>
      </c>
      <c r="G63" s="415"/>
      <c r="H63" s="415"/>
      <c r="I63" s="415"/>
      <c r="J63" s="63"/>
      <c r="K63" s="63"/>
      <c r="L63" s="386"/>
      <c r="M63" s="63"/>
      <c r="N63" s="63"/>
      <c r="O63" s="63"/>
      <c r="P63" s="63"/>
      <c r="Q63" s="63"/>
      <c r="R63" s="63"/>
      <c r="S63" s="63"/>
      <c r="T63" s="63"/>
    </row>
    <row r="64" spans="1:20" hidden="1" outlineLevel="1">
      <c r="A64" s="1100"/>
      <c r="C64" s="92" t="s">
        <v>351</v>
      </c>
      <c r="D64" s="63"/>
      <c r="E64" s="154"/>
      <c r="F64" s="415"/>
      <c r="G64" s="415"/>
      <c r="H64" s="415"/>
      <c r="I64" s="415"/>
      <c r="J64" s="63"/>
      <c r="K64" s="63"/>
      <c r="L64" s="63"/>
      <c r="M64" s="63"/>
      <c r="N64" s="63"/>
      <c r="O64" s="63"/>
      <c r="P64" s="63"/>
      <c r="Q64" s="63"/>
      <c r="R64" s="63"/>
      <c r="S64" s="63"/>
      <c r="T64" s="63"/>
    </row>
    <row r="65" spans="1:20" hidden="1" outlineLevel="1">
      <c r="A65" s="1100"/>
      <c r="C65" s="1113" t="s">
        <v>346</v>
      </c>
      <c r="D65" s="1114"/>
      <c r="E65" s="822"/>
      <c r="F65" s="415"/>
      <c r="G65" s="415"/>
      <c r="H65" s="415"/>
      <c r="I65" s="415"/>
      <c r="J65" s="406" t="str">
        <f>IF(OR(E65="",E65=0,E65=6,E65=12),"","   überprüfe Eintragung!")</f>
        <v/>
      </c>
      <c r="K65" s="63"/>
      <c r="L65" s="63"/>
      <c r="M65" s="63"/>
      <c r="N65" s="63"/>
      <c r="O65" s="63"/>
      <c r="P65" s="63"/>
      <c r="Q65" s="63"/>
      <c r="R65" s="63"/>
      <c r="S65" s="63"/>
      <c r="T65" s="63"/>
    </row>
    <row r="66" spans="1:20" hidden="1" outlineLevel="1">
      <c r="A66" s="1100"/>
      <c r="C66" s="1113" t="s">
        <v>347</v>
      </c>
      <c r="D66" s="1114"/>
      <c r="E66" s="882">
        <v>0.34</v>
      </c>
      <c r="F66" s="415"/>
      <c r="G66" s="415"/>
      <c r="H66" s="415"/>
      <c r="I66" s="415"/>
      <c r="J66" s="63"/>
      <c r="K66" s="63"/>
      <c r="L66" s="63"/>
      <c r="M66" s="63"/>
      <c r="N66" s="63"/>
      <c r="O66" s="63"/>
      <c r="P66" s="63"/>
      <c r="Q66" s="63"/>
      <c r="R66" s="63"/>
      <c r="S66" s="63"/>
      <c r="T66" s="63"/>
    </row>
    <row r="67" spans="1:20" hidden="1" outlineLevel="1">
      <c r="A67" s="1100"/>
      <c r="C67" s="1115" t="s">
        <v>354</v>
      </c>
      <c r="D67" s="1116"/>
      <c r="E67" s="428">
        <f>IF(E65&gt;0,E63*(1-E66),0)</f>
        <v>0</v>
      </c>
      <c r="F67" s="94"/>
      <c r="G67" s="94"/>
      <c r="H67" s="94">
        <f>E65*E67</f>
        <v>0</v>
      </c>
      <c r="I67" s="94"/>
      <c r="J67" s="63"/>
      <c r="K67" s="63"/>
      <c r="L67" s="63"/>
      <c r="M67" s="63"/>
      <c r="N67" s="63"/>
      <c r="O67" s="63"/>
      <c r="P67" s="63"/>
      <c r="Q67" s="63"/>
      <c r="R67" s="63"/>
      <c r="S67" s="63"/>
      <c r="T67" s="63"/>
    </row>
    <row r="68" spans="1:20" hidden="1" outlineLevel="1">
      <c r="A68" s="1101"/>
      <c r="C68" s="86"/>
      <c r="D68" s="429"/>
      <c r="E68" s="430" t="s">
        <v>344</v>
      </c>
      <c r="F68" s="389">
        <f>F63</f>
        <v>0</v>
      </c>
      <c r="G68" s="389"/>
      <c r="H68" s="389">
        <f>H64+H67</f>
        <v>0</v>
      </c>
      <c r="I68" s="389"/>
      <c r="J68" s="63"/>
      <c r="K68" s="63"/>
      <c r="L68" s="63"/>
      <c r="M68" s="63"/>
      <c r="N68" s="63"/>
      <c r="O68" s="63"/>
      <c r="P68" s="63"/>
      <c r="Q68" s="63"/>
      <c r="R68" s="63"/>
      <c r="S68" s="63"/>
      <c r="T68" s="63"/>
    </row>
    <row r="69" spans="1:20" collapsed="1">
      <c r="C69" s="406" t="str">
        <f>IF(AND(F57&gt;0,F68&gt;0),"Achtung: Gründerzuschuss und ALG II können nicht gleichzeitig beantragt werden","")</f>
        <v/>
      </c>
      <c r="D69" s="63"/>
      <c r="E69" s="63"/>
      <c r="F69" s="63"/>
      <c r="G69" s="63"/>
      <c r="H69" s="63"/>
      <c r="I69" s="63"/>
      <c r="J69" s="63"/>
      <c r="K69" s="63"/>
      <c r="L69" s="63"/>
      <c r="M69" s="63"/>
      <c r="N69" s="63"/>
      <c r="O69" s="63"/>
      <c r="P69" s="63"/>
      <c r="Q69" s="63"/>
      <c r="R69" s="63"/>
      <c r="S69" s="63"/>
      <c r="T69" s="63"/>
    </row>
    <row r="70" spans="1:20">
      <c r="C70" s="63"/>
      <c r="D70" s="63"/>
      <c r="E70" s="63"/>
      <c r="F70" s="63"/>
      <c r="G70" s="63"/>
      <c r="H70" s="63"/>
      <c r="I70" s="63"/>
      <c r="J70" s="63"/>
      <c r="K70" s="63"/>
      <c r="L70" s="63"/>
      <c r="M70" s="63"/>
      <c r="N70" s="63"/>
      <c r="O70" s="63"/>
      <c r="P70" s="63"/>
      <c r="Q70" s="63"/>
      <c r="R70" s="63"/>
      <c r="S70" s="63"/>
      <c r="T70" s="63"/>
    </row>
    <row r="71" spans="1:20">
      <c r="C71" s="63"/>
      <c r="D71" s="63"/>
      <c r="E71" s="63"/>
      <c r="F71" s="63"/>
      <c r="G71" s="63"/>
      <c r="H71" s="63"/>
      <c r="I71" s="63"/>
      <c r="J71" s="63"/>
      <c r="K71" s="63"/>
      <c r="L71" s="63"/>
      <c r="M71" s="63"/>
      <c r="N71" s="63"/>
      <c r="O71" s="63"/>
      <c r="P71" s="63"/>
      <c r="Q71" s="63"/>
      <c r="R71" s="63"/>
      <c r="S71" s="63"/>
      <c r="T71" s="63"/>
    </row>
    <row r="72" spans="1:20">
      <c r="C72" s="67"/>
      <c r="D72" s="67"/>
      <c r="E72" s="431"/>
      <c r="F72" s="63"/>
      <c r="G72" s="63"/>
      <c r="H72" s="63"/>
      <c r="I72" s="63"/>
      <c r="J72" s="63"/>
      <c r="K72" s="63"/>
      <c r="L72" s="63"/>
      <c r="M72" s="63"/>
      <c r="N72" s="63"/>
      <c r="O72" s="63"/>
      <c r="P72" s="63"/>
      <c r="Q72" s="63"/>
      <c r="R72" s="63"/>
      <c r="S72" s="63"/>
      <c r="T72" s="63"/>
    </row>
    <row r="73" spans="1:20">
      <c r="C73" s="63"/>
      <c r="D73" s="63"/>
      <c r="E73" s="1103"/>
      <c r="F73" s="1103"/>
      <c r="G73" s="1103"/>
      <c r="H73" s="1103"/>
      <c r="I73" s="1103"/>
      <c r="J73" s="1103"/>
      <c r="K73" s="1103"/>
      <c r="L73" s="63"/>
      <c r="M73" s="63"/>
      <c r="N73" s="63"/>
      <c r="O73" s="63"/>
      <c r="P73" s="63"/>
      <c r="Q73" s="63"/>
      <c r="R73" s="63"/>
      <c r="S73" s="63"/>
      <c r="T73" s="63"/>
    </row>
    <row r="74" spans="1:20">
      <c r="C74" s="63"/>
      <c r="D74" s="63"/>
      <c r="E74" s="432"/>
      <c r="F74" s="63"/>
      <c r="G74" s="432"/>
      <c r="H74" s="432"/>
      <c r="I74" s="432"/>
      <c r="J74" s="432"/>
      <c r="K74" s="432"/>
      <c r="L74" s="63"/>
      <c r="M74" s="63"/>
      <c r="N74" s="63"/>
      <c r="O74" s="63"/>
      <c r="P74" s="63"/>
      <c r="Q74" s="63"/>
      <c r="R74" s="63"/>
      <c r="S74" s="63"/>
      <c r="T74" s="63"/>
    </row>
    <row r="75" spans="1:20">
      <c r="C75" s="63"/>
      <c r="D75" s="63"/>
      <c r="E75" s="168"/>
      <c r="F75" s="433"/>
      <c r="G75" s="433"/>
      <c r="H75" s="433"/>
      <c r="I75" s="433"/>
      <c r="J75" s="433"/>
      <c r="K75" s="433"/>
      <c r="L75" s="63"/>
      <c r="M75" s="63"/>
      <c r="N75" s="63"/>
      <c r="O75" s="63"/>
      <c r="P75" s="63"/>
      <c r="Q75" s="63"/>
      <c r="R75" s="63"/>
      <c r="S75" s="63"/>
      <c r="T75" s="63"/>
    </row>
    <row r="76" spans="1:20">
      <c r="C76" s="63"/>
      <c r="D76" s="154"/>
      <c r="E76" s="432"/>
      <c r="F76" s="432"/>
      <c r="G76" s="432"/>
      <c r="H76" s="432"/>
      <c r="I76" s="432"/>
      <c r="J76" s="432"/>
      <c r="K76" s="168"/>
      <c r="L76" s="63"/>
      <c r="M76" s="63"/>
      <c r="N76" s="63"/>
      <c r="O76" s="63"/>
      <c r="P76" s="63"/>
      <c r="Q76" s="63"/>
      <c r="R76" s="63"/>
      <c r="S76" s="63"/>
      <c r="T76" s="63"/>
    </row>
    <row r="77" spans="1:20">
      <c r="C77" s="63"/>
      <c r="D77" s="138"/>
      <c r="E77" s="432"/>
      <c r="F77" s="432"/>
      <c r="G77" s="432"/>
      <c r="H77" s="432"/>
      <c r="I77" s="432"/>
      <c r="J77" s="432"/>
      <c r="K77" s="434"/>
      <c r="L77" s="63"/>
      <c r="M77" s="63"/>
      <c r="N77" s="63"/>
      <c r="O77" s="63"/>
      <c r="P77" s="63"/>
      <c r="Q77" s="63"/>
      <c r="R77" s="63"/>
      <c r="S77" s="63"/>
      <c r="T77" s="63"/>
    </row>
    <row r="78" spans="1:20">
      <c r="C78" s="63"/>
      <c r="D78" s="435"/>
      <c r="E78" s="432"/>
      <c r="F78" s="432"/>
      <c r="G78" s="432"/>
      <c r="H78" s="432"/>
      <c r="I78" s="432"/>
      <c r="J78" s="432"/>
      <c r="K78" s="432"/>
      <c r="L78" s="63"/>
      <c r="M78" s="63"/>
      <c r="N78" s="63"/>
      <c r="O78" s="63"/>
      <c r="P78" s="63"/>
      <c r="Q78" s="63"/>
      <c r="R78" s="63"/>
      <c r="S78" s="63"/>
      <c r="T78" s="63"/>
    </row>
    <row r="79" spans="1:20">
      <c r="C79" s="386"/>
      <c r="D79" s="386"/>
      <c r="E79" s="432"/>
      <c r="F79" s="432"/>
      <c r="G79" s="432"/>
      <c r="H79" s="432"/>
      <c r="I79" s="432"/>
      <c r="J79" s="432"/>
      <c r="K79" s="432"/>
      <c r="L79" s="63"/>
      <c r="M79" s="63"/>
      <c r="N79" s="63"/>
      <c r="O79" s="63"/>
      <c r="P79" s="63"/>
      <c r="Q79" s="63"/>
      <c r="R79" s="63"/>
      <c r="S79" s="63"/>
      <c r="T79" s="63"/>
    </row>
    <row r="80" spans="1:20">
      <c r="C80" s="63"/>
      <c r="D80" s="63"/>
      <c r="E80" s="432"/>
      <c r="F80" s="432"/>
      <c r="G80" s="432"/>
      <c r="H80" s="432"/>
      <c r="I80" s="432"/>
      <c r="J80" s="432"/>
      <c r="K80" s="168"/>
      <c r="L80" s="63"/>
      <c r="M80" s="63"/>
      <c r="N80" s="63"/>
      <c r="O80" s="63"/>
      <c r="P80" s="63"/>
      <c r="Q80" s="63"/>
      <c r="R80" s="63"/>
      <c r="S80" s="63"/>
      <c r="T80" s="63"/>
    </row>
    <row r="81" spans="3:20">
      <c r="C81" s="63"/>
      <c r="D81" s="63"/>
      <c r="E81" s="63"/>
      <c r="F81" s="63"/>
      <c r="G81" s="63"/>
      <c r="H81" s="63"/>
      <c r="I81" s="63"/>
      <c r="J81" s="63"/>
      <c r="K81" s="63"/>
      <c r="L81" s="63"/>
      <c r="M81" s="63"/>
      <c r="N81" s="63"/>
      <c r="O81" s="63"/>
      <c r="P81" s="63"/>
      <c r="Q81" s="63"/>
      <c r="R81" s="63"/>
      <c r="S81" s="63"/>
      <c r="T81" s="63"/>
    </row>
    <row r="82" spans="3:20">
      <c r="C82" s="63"/>
      <c r="D82" s="63"/>
      <c r="E82" s="63"/>
      <c r="F82" s="63"/>
      <c r="G82" s="63"/>
      <c r="H82" s="63"/>
      <c r="I82" s="63"/>
      <c r="J82" s="63"/>
      <c r="K82" s="63"/>
      <c r="L82" s="63"/>
      <c r="M82" s="63"/>
      <c r="N82" s="63"/>
      <c r="O82" s="63"/>
      <c r="P82" s="63"/>
      <c r="Q82" s="63"/>
      <c r="R82" s="63"/>
      <c r="S82" s="63"/>
      <c r="T82" s="63"/>
    </row>
    <row r="83" spans="3:20">
      <c r="C83" s="63"/>
      <c r="D83" s="63"/>
      <c r="E83" s="63"/>
      <c r="F83" s="63"/>
      <c r="G83" s="63"/>
      <c r="H83" s="63"/>
      <c r="I83" s="63"/>
      <c r="J83" s="63"/>
      <c r="K83" s="63"/>
      <c r="L83" s="63"/>
      <c r="M83" s="63"/>
      <c r="N83" s="63"/>
      <c r="O83" s="63"/>
      <c r="P83" s="63"/>
      <c r="Q83" s="63"/>
      <c r="R83" s="63"/>
      <c r="S83" s="63"/>
      <c r="T83" s="63"/>
    </row>
    <row r="84" spans="3:20">
      <c r="C84" s="63"/>
      <c r="D84" s="63"/>
      <c r="E84" s="63"/>
      <c r="F84" s="63"/>
      <c r="G84" s="63"/>
      <c r="H84" s="63"/>
      <c r="I84" s="63"/>
      <c r="J84" s="63"/>
      <c r="K84" s="63"/>
      <c r="L84" s="63"/>
      <c r="M84" s="63"/>
      <c r="N84" s="63"/>
      <c r="O84" s="63"/>
      <c r="P84" s="63"/>
      <c r="Q84" s="63"/>
      <c r="R84" s="63"/>
      <c r="S84" s="63"/>
      <c r="T84" s="63"/>
    </row>
    <row r="85" spans="3:20">
      <c r="C85" s="63"/>
      <c r="D85" s="63"/>
      <c r="E85" s="63"/>
      <c r="F85" s="63"/>
      <c r="G85" s="63"/>
      <c r="H85" s="63"/>
      <c r="I85" s="63"/>
      <c r="J85" s="63"/>
      <c r="K85" s="63"/>
      <c r="L85" s="63"/>
      <c r="M85" s="63"/>
      <c r="N85" s="63"/>
      <c r="O85" s="63"/>
      <c r="P85" s="63"/>
      <c r="Q85" s="63"/>
      <c r="R85" s="63"/>
      <c r="S85" s="63"/>
      <c r="T85" s="63"/>
    </row>
    <row r="86" spans="3:20">
      <c r="C86" s="63"/>
      <c r="D86" s="63"/>
      <c r="E86" s="63"/>
      <c r="F86" s="63"/>
      <c r="G86" s="63"/>
      <c r="H86" s="63"/>
      <c r="I86" s="63"/>
      <c r="J86" s="63"/>
      <c r="K86" s="63"/>
      <c r="L86" s="63"/>
      <c r="M86" s="63"/>
      <c r="N86" s="63"/>
      <c r="O86" s="63"/>
      <c r="P86" s="63"/>
      <c r="Q86" s="63"/>
      <c r="R86" s="63"/>
      <c r="S86" s="63"/>
      <c r="T86" s="63"/>
    </row>
    <row r="87" spans="3:20">
      <c r="C87" s="63"/>
      <c r="D87" s="63"/>
      <c r="E87" s="63"/>
      <c r="F87" s="63"/>
      <c r="G87" s="63"/>
      <c r="H87" s="63"/>
      <c r="I87" s="63"/>
      <c r="J87" s="63"/>
      <c r="K87" s="63"/>
      <c r="L87" s="63"/>
      <c r="M87" s="63"/>
      <c r="N87" s="63"/>
      <c r="O87" s="63"/>
      <c r="P87" s="63"/>
      <c r="Q87" s="63"/>
      <c r="R87" s="63"/>
      <c r="S87" s="63"/>
      <c r="T87" s="63"/>
    </row>
    <row r="88" spans="3:20">
      <c r="C88" s="63"/>
      <c r="D88" s="63"/>
      <c r="E88" s="63"/>
      <c r="F88" s="63"/>
      <c r="G88" s="63"/>
      <c r="H88" s="63"/>
      <c r="I88" s="63"/>
      <c r="J88" s="63"/>
      <c r="K88" s="63"/>
      <c r="L88" s="63"/>
      <c r="M88" s="63"/>
      <c r="N88" s="63"/>
      <c r="O88" s="63"/>
      <c r="P88" s="63"/>
      <c r="Q88" s="63"/>
      <c r="R88" s="63"/>
      <c r="S88" s="63"/>
      <c r="T88" s="63"/>
    </row>
    <row r="89" spans="3:20">
      <c r="C89" s="63"/>
      <c r="D89" s="63"/>
      <c r="E89" s="63"/>
      <c r="F89" s="63"/>
      <c r="G89" s="63"/>
      <c r="H89" s="63"/>
      <c r="I89" s="63"/>
      <c r="J89" s="63"/>
      <c r="K89" s="63"/>
      <c r="L89" s="63"/>
      <c r="M89" s="63"/>
      <c r="N89" s="63"/>
      <c r="O89" s="63"/>
      <c r="P89" s="63"/>
      <c r="Q89" s="63"/>
      <c r="R89" s="63"/>
      <c r="S89" s="63"/>
      <c r="T89" s="63"/>
    </row>
    <row r="90" spans="3:20">
      <c r="C90" s="63"/>
      <c r="D90" s="63"/>
      <c r="E90" s="63"/>
      <c r="F90" s="63"/>
      <c r="G90" s="63"/>
      <c r="H90" s="63"/>
      <c r="I90" s="63"/>
      <c r="J90" s="63"/>
      <c r="K90" s="63"/>
      <c r="L90" s="63"/>
      <c r="M90" s="63"/>
      <c r="N90" s="63"/>
      <c r="O90" s="63"/>
      <c r="P90" s="63"/>
      <c r="Q90" s="63"/>
      <c r="R90" s="63"/>
      <c r="S90" s="63"/>
      <c r="T90" s="63"/>
    </row>
    <row r="91" spans="3:20">
      <c r="C91" s="63"/>
      <c r="D91" s="63"/>
      <c r="E91" s="63"/>
      <c r="F91" s="63"/>
      <c r="G91" s="63"/>
      <c r="H91" s="63"/>
      <c r="I91" s="63"/>
      <c r="J91" s="63"/>
      <c r="K91" s="63"/>
      <c r="L91" s="63"/>
      <c r="M91" s="63"/>
      <c r="N91" s="63"/>
      <c r="O91" s="63"/>
      <c r="P91" s="63"/>
      <c r="Q91" s="63"/>
      <c r="R91" s="63"/>
      <c r="S91" s="63"/>
      <c r="T91" s="63"/>
    </row>
    <row r="92" spans="3:20">
      <c r="C92" s="63"/>
      <c r="D92" s="63"/>
      <c r="E92" s="63"/>
      <c r="F92" s="63"/>
      <c r="G92" s="63"/>
      <c r="H92" s="63"/>
      <c r="I92" s="63"/>
      <c r="J92" s="63"/>
      <c r="K92" s="63"/>
      <c r="L92" s="63"/>
      <c r="M92" s="63"/>
      <c r="N92" s="63"/>
      <c r="O92" s="63"/>
      <c r="P92" s="63"/>
      <c r="Q92" s="63"/>
      <c r="R92" s="63"/>
      <c r="S92" s="63"/>
      <c r="T92" s="63"/>
    </row>
    <row r="93" spans="3:20">
      <c r="C93" s="63"/>
      <c r="D93" s="63"/>
      <c r="E93" s="63"/>
      <c r="F93" s="63"/>
      <c r="G93" s="63"/>
      <c r="H93" s="63"/>
      <c r="I93" s="63"/>
      <c r="J93" s="63"/>
      <c r="K93" s="63"/>
      <c r="L93" s="63"/>
      <c r="M93" s="63"/>
      <c r="N93" s="63"/>
      <c r="O93" s="63"/>
      <c r="P93" s="63"/>
      <c r="Q93" s="63"/>
      <c r="R93" s="63"/>
      <c r="S93" s="63"/>
      <c r="T93" s="63"/>
    </row>
    <row r="94" spans="3:20">
      <c r="C94" s="63"/>
      <c r="D94" s="63"/>
      <c r="E94" s="63"/>
      <c r="F94" s="63"/>
      <c r="G94" s="63"/>
      <c r="H94" s="63"/>
      <c r="I94" s="63"/>
      <c r="J94" s="63"/>
      <c r="K94" s="63"/>
      <c r="L94" s="63"/>
      <c r="M94" s="63"/>
      <c r="N94" s="63"/>
      <c r="O94" s="63"/>
      <c r="P94" s="63"/>
      <c r="Q94" s="63"/>
      <c r="R94" s="63"/>
      <c r="S94" s="63"/>
      <c r="T94" s="63"/>
    </row>
    <row r="95" spans="3:20">
      <c r="C95" s="63"/>
      <c r="D95" s="63"/>
      <c r="E95" s="63"/>
      <c r="F95" s="63"/>
      <c r="G95" s="63"/>
      <c r="H95" s="63"/>
      <c r="I95" s="63"/>
      <c r="J95" s="63"/>
      <c r="K95" s="63"/>
      <c r="L95" s="63"/>
      <c r="M95" s="63"/>
      <c r="N95" s="63"/>
      <c r="O95" s="63"/>
      <c r="P95" s="63"/>
      <c r="Q95" s="63"/>
      <c r="R95" s="63"/>
      <c r="S95" s="63"/>
      <c r="T95" s="63"/>
    </row>
    <row r="96" spans="3:20">
      <c r="C96" s="63"/>
      <c r="D96" s="63"/>
      <c r="E96" s="63"/>
      <c r="F96" s="63"/>
      <c r="G96" s="63"/>
      <c r="H96" s="63"/>
      <c r="I96" s="63"/>
      <c r="J96" s="63"/>
      <c r="K96" s="63"/>
      <c r="L96" s="63"/>
      <c r="M96" s="63"/>
      <c r="N96" s="63"/>
      <c r="O96" s="63"/>
      <c r="P96" s="63"/>
      <c r="Q96" s="63"/>
      <c r="R96" s="63"/>
      <c r="S96" s="63"/>
      <c r="T96" s="63"/>
    </row>
    <row r="97" spans="3:20">
      <c r="C97" s="63"/>
      <c r="D97" s="63"/>
      <c r="E97" s="63"/>
      <c r="F97" s="63"/>
      <c r="G97" s="63"/>
      <c r="H97" s="63"/>
      <c r="I97" s="63"/>
      <c r="J97" s="63"/>
      <c r="K97" s="63"/>
      <c r="L97" s="63"/>
      <c r="M97" s="63"/>
      <c r="N97" s="63"/>
      <c r="O97" s="63"/>
      <c r="P97" s="63"/>
      <c r="Q97" s="63"/>
      <c r="R97" s="63"/>
      <c r="S97" s="63"/>
      <c r="T97" s="63"/>
    </row>
    <row r="98" spans="3:20">
      <c r="C98" s="63"/>
      <c r="D98" s="63"/>
      <c r="E98" s="63"/>
      <c r="F98" s="63"/>
      <c r="G98" s="63"/>
      <c r="H98" s="63"/>
      <c r="I98" s="63"/>
      <c r="J98" s="63"/>
      <c r="K98" s="63"/>
      <c r="L98" s="63"/>
      <c r="M98" s="63"/>
      <c r="N98" s="63"/>
      <c r="O98" s="63"/>
      <c r="P98" s="63"/>
      <c r="Q98" s="63"/>
      <c r="R98" s="63"/>
      <c r="S98" s="63"/>
      <c r="T98" s="63"/>
    </row>
    <row r="99" spans="3:20">
      <c r="C99" s="63"/>
      <c r="D99" s="63"/>
      <c r="E99" s="63"/>
      <c r="F99" s="63"/>
      <c r="G99" s="63"/>
      <c r="H99" s="63"/>
      <c r="I99" s="63"/>
      <c r="J99" s="63"/>
      <c r="K99" s="63"/>
      <c r="L99" s="63"/>
      <c r="M99" s="63"/>
      <c r="N99" s="63"/>
      <c r="O99" s="63"/>
      <c r="P99" s="63"/>
      <c r="Q99" s="63"/>
      <c r="R99" s="63"/>
      <c r="S99" s="63"/>
      <c r="T99" s="63"/>
    </row>
    <row r="100" spans="3:20">
      <c r="C100" s="63"/>
      <c r="D100" s="63"/>
      <c r="E100" s="63"/>
      <c r="F100" s="63"/>
      <c r="G100" s="63"/>
      <c r="H100" s="63"/>
      <c r="I100" s="63"/>
      <c r="J100" s="63"/>
      <c r="K100" s="63"/>
      <c r="L100" s="63"/>
      <c r="M100" s="63"/>
      <c r="N100" s="63"/>
      <c r="O100" s="63"/>
      <c r="P100" s="63"/>
      <c r="Q100" s="63"/>
      <c r="R100" s="63"/>
      <c r="S100" s="63"/>
      <c r="T100" s="63"/>
    </row>
    <row r="101" spans="3:20">
      <c r="C101" s="63"/>
      <c r="D101" s="63"/>
      <c r="E101" s="63"/>
      <c r="F101" s="63"/>
      <c r="G101" s="63"/>
      <c r="H101" s="63"/>
      <c r="I101" s="63"/>
      <c r="J101" s="63"/>
      <c r="K101" s="63"/>
      <c r="L101" s="63"/>
      <c r="M101" s="63"/>
      <c r="N101" s="63"/>
      <c r="O101" s="63"/>
      <c r="P101" s="63"/>
      <c r="Q101" s="63"/>
      <c r="R101" s="63"/>
      <c r="S101" s="63"/>
      <c r="T101" s="63"/>
    </row>
    <row r="102" spans="3:20">
      <c r="C102" s="63"/>
      <c r="D102" s="63"/>
      <c r="E102" s="63"/>
      <c r="F102" s="63"/>
      <c r="G102" s="63"/>
      <c r="H102" s="63"/>
      <c r="I102" s="63"/>
      <c r="J102" s="63"/>
      <c r="K102" s="63"/>
      <c r="L102" s="63"/>
      <c r="M102" s="63"/>
      <c r="N102" s="63"/>
      <c r="O102" s="63"/>
      <c r="P102" s="63"/>
      <c r="Q102" s="63"/>
      <c r="R102" s="63"/>
      <c r="S102" s="63"/>
      <c r="T102" s="63"/>
    </row>
    <row r="103" spans="3:20">
      <c r="C103" s="63"/>
      <c r="D103" s="63"/>
      <c r="E103" s="63"/>
      <c r="F103" s="63"/>
      <c r="G103" s="63"/>
      <c r="H103" s="63"/>
      <c r="I103" s="63"/>
      <c r="J103" s="63"/>
      <c r="K103" s="63"/>
      <c r="L103" s="63"/>
      <c r="M103" s="63"/>
      <c r="N103" s="63"/>
      <c r="O103" s="63"/>
      <c r="P103" s="63"/>
      <c r="Q103" s="63"/>
      <c r="R103" s="63"/>
      <c r="S103" s="63"/>
      <c r="T103" s="63"/>
    </row>
    <row r="104" spans="3:20">
      <c r="C104" s="63"/>
      <c r="D104" s="63"/>
      <c r="E104" s="63"/>
      <c r="F104" s="63"/>
      <c r="G104" s="63"/>
      <c r="H104" s="63"/>
      <c r="I104" s="63"/>
      <c r="J104" s="63"/>
      <c r="K104" s="63"/>
      <c r="L104" s="63"/>
      <c r="M104" s="63"/>
      <c r="N104" s="63"/>
      <c r="O104" s="63"/>
      <c r="P104" s="63"/>
      <c r="Q104" s="63"/>
      <c r="R104" s="63"/>
      <c r="S104" s="63"/>
      <c r="T104" s="63"/>
    </row>
    <row r="105" spans="3:20">
      <c r="C105" s="63"/>
      <c r="D105" s="63"/>
      <c r="E105" s="63"/>
      <c r="F105" s="63"/>
      <c r="G105" s="63"/>
      <c r="H105" s="63"/>
      <c r="I105" s="63"/>
      <c r="J105" s="63"/>
      <c r="K105" s="63"/>
      <c r="L105" s="63"/>
      <c r="M105" s="63"/>
      <c r="N105" s="63"/>
      <c r="O105" s="63"/>
      <c r="P105" s="63"/>
      <c r="Q105" s="63"/>
      <c r="R105" s="63"/>
      <c r="S105" s="63"/>
      <c r="T105" s="63"/>
    </row>
    <row r="106" spans="3:20">
      <c r="C106" s="63"/>
      <c r="D106" s="63"/>
      <c r="E106" s="63"/>
      <c r="F106" s="63"/>
      <c r="G106" s="63"/>
      <c r="H106" s="63"/>
      <c r="I106" s="63"/>
      <c r="J106" s="63"/>
      <c r="K106" s="63"/>
      <c r="L106" s="63"/>
      <c r="M106" s="63"/>
      <c r="N106" s="63"/>
      <c r="O106" s="63"/>
      <c r="P106" s="63"/>
      <c r="Q106" s="63"/>
      <c r="R106" s="63"/>
      <c r="S106" s="63"/>
      <c r="T106" s="63"/>
    </row>
    <row r="107" spans="3:20">
      <c r="C107" s="63"/>
      <c r="D107" s="63"/>
      <c r="E107" s="63"/>
      <c r="F107" s="63"/>
      <c r="G107" s="63"/>
      <c r="H107" s="63"/>
      <c r="I107" s="63"/>
      <c r="J107" s="63"/>
      <c r="K107" s="63"/>
      <c r="L107" s="63"/>
      <c r="M107" s="63"/>
      <c r="N107" s="63"/>
      <c r="O107" s="63"/>
      <c r="P107" s="63"/>
      <c r="Q107" s="63"/>
      <c r="R107" s="63"/>
      <c r="S107" s="63"/>
      <c r="T107" s="63"/>
    </row>
    <row r="108" spans="3:20">
      <c r="C108" s="63"/>
      <c r="D108" s="63"/>
      <c r="E108" s="63"/>
      <c r="F108" s="63"/>
      <c r="G108" s="63"/>
      <c r="H108" s="63"/>
      <c r="I108" s="63"/>
      <c r="J108" s="63"/>
      <c r="K108" s="63"/>
      <c r="L108" s="63"/>
      <c r="M108" s="63"/>
      <c r="N108" s="63"/>
      <c r="O108" s="63"/>
      <c r="P108" s="63"/>
      <c r="Q108" s="63"/>
      <c r="R108" s="63"/>
      <c r="S108" s="63"/>
      <c r="T108" s="63"/>
    </row>
    <row r="109" spans="3:20">
      <c r="C109" s="63"/>
      <c r="D109" s="63"/>
      <c r="E109" s="63"/>
      <c r="F109" s="63"/>
      <c r="G109" s="63"/>
      <c r="H109" s="63"/>
      <c r="I109" s="63"/>
      <c r="J109" s="63"/>
      <c r="K109" s="63"/>
      <c r="L109" s="63"/>
      <c r="M109" s="63"/>
      <c r="N109" s="63"/>
      <c r="O109" s="63"/>
      <c r="P109" s="63"/>
      <c r="Q109" s="63"/>
      <c r="R109" s="63"/>
      <c r="S109" s="63"/>
      <c r="T109" s="63"/>
    </row>
    <row r="110" spans="3:20">
      <c r="C110" s="63"/>
      <c r="D110" s="63"/>
      <c r="E110" s="63"/>
      <c r="F110" s="63"/>
      <c r="G110" s="63"/>
      <c r="H110" s="63"/>
      <c r="I110" s="63"/>
      <c r="J110" s="63"/>
      <c r="K110" s="63"/>
      <c r="L110" s="63"/>
      <c r="M110" s="63"/>
      <c r="N110" s="63"/>
      <c r="O110" s="63"/>
      <c r="P110" s="63"/>
      <c r="Q110" s="63"/>
      <c r="R110" s="63"/>
      <c r="S110" s="63"/>
      <c r="T110" s="63"/>
    </row>
    <row r="111" spans="3:20">
      <c r="C111" s="63"/>
      <c r="D111" s="63"/>
      <c r="E111" s="63"/>
      <c r="F111" s="63"/>
      <c r="G111" s="63"/>
      <c r="H111" s="63"/>
      <c r="I111" s="63"/>
      <c r="J111" s="63"/>
      <c r="K111" s="63"/>
      <c r="L111" s="63"/>
      <c r="M111" s="63"/>
      <c r="N111" s="63"/>
      <c r="O111" s="63"/>
      <c r="P111" s="63"/>
      <c r="Q111" s="63"/>
      <c r="R111" s="63"/>
      <c r="S111" s="63"/>
      <c r="T111" s="63"/>
    </row>
    <row r="112" spans="3:20">
      <c r="C112" s="63"/>
      <c r="D112" s="63"/>
      <c r="E112" s="63"/>
      <c r="F112" s="63"/>
      <c r="G112" s="63"/>
      <c r="H112" s="63"/>
      <c r="I112" s="63"/>
      <c r="J112" s="63"/>
      <c r="K112" s="63"/>
      <c r="L112" s="63"/>
      <c r="M112" s="63"/>
      <c r="N112" s="63"/>
      <c r="O112" s="63"/>
      <c r="P112" s="63"/>
      <c r="Q112" s="63"/>
      <c r="R112" s="63"/>
      <c r="S112" s="63"/>
      <c r="T112" s="63"/>
    </row>
    <row r="113" spans="3:20">
      <c r="C113" s="63"/>
      <c r="D113" s="63"/>
      <c r="E113" s="63"/>
      <c r="F113" s="63"/>
      <c r="G113" s="63"/>
      <c r="H113" s="63"/>
      <c r="I113" s="63"/>
      <c r="J113" s="63"/>
      <c r="K113" s="63"/>
      <c r="L113" s="63"/>
      <c r="M113" s="63"/>
      <c r="N113" s="63"/>
      <c r="O113" s="63"/>
      <c r="P113" s="63"/>
      <c r="Q113" s="63"/>
      <c r="R113" s="63"/>
      <c r="S113" s="63"/>
      <c r="T113" s="63"/>
    </row>
    <row r="114" spans="3:20">
      <c r="C114" s="63"/>
      <c r="D114" s="63"/>
      <c r="E114" s="63"/>
      <c r="F114" s="63"/>
      <c r="G114" s="63"/>
      <c r="H114" s="63"/>
      <c r="I114" s="63"/>
      <c r="J114" s="63"/>
      <c r="K114" s="63"/>
      <c r="L114" s="63"/>
      <c r="M114" s="63"/>
      <c r="N114" s="63"/>
      <c r="O114" s="63"/>
      <c r="P114" s="63"/>
      <c r="Q114" s="63"/>
      <c r="R114" s="63"/>
      <c r="S114" s="63"/>
      <c r="T114" s="63"/>
    </row>
    <row r="115" spans="3:20">
      <c r="C115" s="63"/>
      <c r="D115" s="63"/>
      <c r="E115" s="63"/>
      <c r="F115" s="63"/>
      <c r="G115" s="63"/>
      <c r="H115" s="63"/>
      <c r="I115" s="63"/>
      <c r="J115" s="63"/>
      <c r="K115" s="63"/>
      <c r="L115" s="63"/>
      <c r="M115" s="63"/>
      <c r="N115" s="63"/>
      <c r="O115" s="63"/>
      <c r="P115" s="63"/>
      <c r="Q115" s="63"/>
      <c r="R115" s="63"/>
      <c r="S115" s="63"/>
      <c r="T115" s="63"/>
    </row>
    <row r="116" spans="3:20">
      <c r="C116" s="63"/>
      <c r="D116" s="63"/>
      <c r="E116" s="63"/>
      <c r="F116" s="63"/>
      <c r="G116" s="63"/>
      <c r="H116" s="63"/>
      <c r="I116" s="63"/>
      <c r="J116" s="63"/>
      <c r="K116" s="63"/>
      <c r="L116" s="63"/>
      <c r="M116" s="63"/>
      <c r="N116" s="63"/>
      <c r="O116" s="63"/>
      <c r="P116" s="63"/>
      <c r="Q116" s="63"/>
      <c r="R116" s="63"/>
      <c r="S116" s="63"/>
      <c r="T116" s="63"/>
    </row>
    <row r="117" spans="3:20">
      <c r="C117" s="63"/>
      <c r="D117" s="63"/>
      <c r="E117" s="63"/>
      <c r="F117" s="63"/>
      <c r="G117" s="63"/>
      <c r="H117" s="63"/>
      <c r="I117" s="63"/>
      <c r="J117" s="63"/>
      <c r="K117" s="63"/>
      <c r="L117" s="63"/>
      <c r="M117" s="63"/>
      <c r="N117" s="63"/>
      <c r="O117" s="63"/>
      <c r="P117" s="63"/>
      <c r="Q117" s="63"/>
      <c r="R117" s="63"/>
      <c r="S117" s="63"/>
      <c r="T117" s="63"/>
    </row>
    <row r="118" spans="3:20">
      <c r="C118" s="63"/>
      <c r="D118" s="63"/>
      <c r="E118" s="63"/>
      <c r="F118" s="63"/>
      <c r="G118" s="63"/>
      <c r="H118" s="63"/>
      <c r="I118" s="63"/>
      <c r="J118" s="63"/>
      <c r="K118" s="63"/>
      <c r="L118" s="63"/>
      <c r="M118" s="63"/>
      <c r="N118" s="63"/>
      <c r="O118" s="63"/>
      <c r="P118" s="63"/>
      <c r="Q118" s="63"/>
      <c r="R118" s="63"/>
      <c r="S118" s="63"/>
      <c r="T118" s="63"/>
    </row>
    <row r="119" spans="3:20">
      <c r="C119" s="63"/>
      <c r="D119" s="63"/>
      <c r="E119" s="63"/>
      <c r="F119" s="63"/>
      <c r="G119" s="63"/>
      <c r="H119" s="63"/>
      <c r="I119" s="63"/>
      <c r="J119" s="63"/>
      <c r="K119" s="63"/>
      <c r="L119" s="63"/>
      <c r="M119" s="63"/>
      <c r="N119" s="63"/>
      <c r="O119" s="63"/>
      <c r="P119" s="63"/>
      <c r="Q119" s="63"/>
      <c r="R119" s="63"/>
      <c r="S119" s="63"/>
      <c r="T119" s="63"/>
    </row>
    <row r="120" spans="3:20">
      <c r="C120" s="63"/>
      <c r="D120" s="63"/>
      <c r="E120" s="63"/>
      <c r="F120" s="63"/>
      <c r="G120" s="63"/>
      <c r="H120" s="63"/>
      <c r="I120" s="63"/>
      <c r="J120" s="63"/>
      <c r="K120" s="63"/>
      <c r="L120" s="63"/>
      <c r="M120" s="63"/>
      <c r="N120" s="63"/>
      <c r="O120" s="63"/>
      <c r="P120" s="63"/>
      <c r="Q120" s="63"/>
      <c r="R120" s="63"/>
      <c r="S120" s="63"/>
      <c r="T120" s="63"/>
    </row>
    <row r="121" spans="3:20">
      <c r="C121" s="63"/>
      <c r="D121" s="63"/>
      <c r="E121" s="63"/>
      <c r="F121" s="63"/>
      <c r="G121" s="63"/>
      <c r="H121" s="63"/>
      <c r="I121" s="63"/>
      <c r="J121" s="63"/>
      <c r="K121" s="63"/>
      <c r="L121" s="63"/>
      <c r="M121" s="63"/>
      <c r="N121" s="63"/>
      <c r="O121" s="63"/>
      <c r="P121" s="63"/>
      <c r="Q121" s="63"/>
      <c r="R121" s="63"/>
      <c r="S121" s="63"/>
      <c r="T121" s="63"/>
    </row>
    <row r="122" spans="3:20">
      <c r="C122" s="63"/>
      <c r="D122" s="63"/>
      <c r="E122" s="63"/>
      <c r="F122" s="63"/>
      <c r="G122" s="63"/>
      <c r="H122" s="63"/>
      <c r="I122" s="63"/>
      <c r="J122" s="63"/>
      <c r="K122" s="63"/>
      <c r="L122" s="63"/>
      <c r="M122" s="63"/>
      <c r="N122" s="63"/>
      <c r="O122" s="63"/>
      <c r="P122" s="63"/>
      <c r="Q122" s="63"/>
      <c r="R122" s="63"/>
      <c r="S122" s="63"/>
      <c r="T122" s="63"/>
    </row>
    <row r="123" spans="3:20">
      <c r="C123" s="63"/>
      <c r="D123" s="63"/>
      <c r="E123" s="63"/>
      <c r="F123" s="63"/>
      <c r="G123" s="63"/>
      <c r="H123" s="63"/>
      <c r="I123" s="63"/>
      <c r="J123" s="63"/>
      <c r="K123" s="63"/>
      <c r="L123" s="63"/>
      <c r="M123" s="63"/>
      <c r="N123" s="63"/>
      <c r="O123" s="63"/>
      <c r="P123" s="63"/>
      <c r="Q123" s="63"/>
      <c r="R123" s="63"/>
      <c r="S123" s="63"/>
      <c r="T123" s="63"/>
    </row>
    <row r="124" spans="3:20">
      <c r="C124" s="63"/>
      <c r="D124" s="63"/>
      <c r="E124" s="63"/>
      <c r="F124" s="63"/>
      <c r="G124" s="63"/>
      <c r="H124" s="63"/>
      <c r="I124" s="63"/>
      <c r="J124" s="63"/>
      <c r="K124" s="63"/>
      <c r="L124" s="63"/>
      <c r="M124" s="63"/>
      <c r="N124" s="63"/>
      <c r="O124" s="63"/>
      <c r="P124" s="63"/>
      <c r="Q124" s="63"/>
      <c r="R124" s="63"/>
      <c r="S124" s="63"/>
      <c r="T124" s="63"/>
    </row>
    <row r="125" spans="3:20">
      <c r="C125" s="63"/>
      <c r="D125" s="63"/>
      <c r="E125" s="63"/>
      <c r="F125" s="63"/>
      <c r="G125" s="63"/>
      <c r="H125" s="63"/>
      <c r="I125" s="63"/>
      <c r="J125" s="63"/>
      <c r="K125" s="63"/>
      <c r="L125" s="63"/>
      <c r="M125" s="63"/>
      <c r="N125" s="63"/>
      <c r="O125" s="63"/>
      <c r="P125" s="63"/>
      <c r="Q125" s="63"/>
      <c r="R125" s="63"/>
      <c r="S125" s="63"/>
      <c r="T125" s="63"/>
    </row>
    <row r="126" spans="3:20">
      <c r="C126" s="63"/>
      <c r="D126" s="63"/>
      <c r="E126" s="63"/>
      <c r="F126" s="63"/>
      <c r="G126" s="63"/>
      <c r="H126" s="63"/>
      <c r="I126" s="63"/>
      <c r="J126" s="63"/>
      <c r="K126" s="63"/>
      <c r="L126" s="63"/>
      <c r="M126" s="63"/>
      <c r="N126" s="63"/>
      <c r="O126" s="63"/>
      <c r="P126" s="63"/>
      <c r="Q126" s="63"/>
      <c r="R126" s="63"/>
      <c r="S126" s="63"/>
      <c r="T126" s="63"/>
    </row>
    <row r="127" spans="3:20">
      <c r="C127" s="63"/>
      <c r="D127" s="63"/>
      <c r="E127" s="63"/>
      <c r="F127" s="63"/>
      <c r="G127" s="63"/>
      <c r="H127" s="63"/>
      <c r="I127" s="63"/>
      <c r="J127" s="63"/>
      <c r="K127" s="63"/>
      <c r="L127" s="63"/>
      <c r="M127" s="63"/>
      <c r="N127" s="63"/>
      <c r="O127" s="63"/>
      <c r="P127" s="63"/>
      <c r="Q127" s="63"/>
      <c r="R127" s="63"/>
      <c r="S127" s="63"/>
      <c r="T127" s="63"/>
    </row>
    <row r="128" spans="3:20">
      <c r="C128" s="63"/>
      <c r="D128" s="63"/>
      <c r="E128" s="63"/>
      <c r="F128" s="63"/>
      <c r="G128" s="63"/>
      <c r="H128" s="63"/>
      <c r="I128" s="63"/>
      <c r="J128" s="63"/>
      <c r="K128" s="63"/>
      <c r="L128" s="63"/>
      <c r="M128" s="63"/>
      <c r="N128" s="63"/>
      <c r="O128" s="63"/>
      <c r="P128" s="63"/>
      <c r="Q128" s="63"/>
      <c r="R128" s="63"/>
      <c r="S128" s="63"/>
      <c r="T128" s="63"/>
    </row>
    <row r="129" spans="3:20">
      <c r="C129" s="63"/>
      <c r="D129" s="63"/>
      <c r="E129" s="63"/>
      <c r="F129" s="63"/>
      <c r="G129" s="63"/>
      <c r="H129" s="63"/>
      <c r="I129" s="63"/>
      <c r="J129" s="63"/>
      <c r="K129" s="63"/>
      <c r="L129" s="63"/>
      <c r="M129" s="63"/>
      <c r="N129" s="63"/>
      <c r="O129" s="63"/>
      <c r="P129" s="63"/>
      <c r="Q129" s="63"/>
      <c r="R129" s="63"/>
      <c r="S129" s="63"/>
      <c r="T129" s="63"/>
    </row>
    <row r="130" spans="3:20">
      <c r="C130" s="63"/>
      <c r="D130" s="63"/>
      <c r="E130" s="63"/>
      <c r="F130" s="63"/>
      <c r="G130" s="63"/>
      <c r="H130" s="63"/>
      <c r="I130" s="63"/>
      <c r="J130" s="63"/>
      <c r="K130" s="63"/>
      <c r="L130" s="63"/>
      <c r="M130" s="63"/>
      <c r="N130" s="63"/>
      <c r="O130" s="63"/>
      <c r="P130" s="63"/>
      <c r="Q130" s="63"/>
      <c r="R130" s="63"/>
      <c r="S130" s="63"/>
      <c r="T130" s="63"/>
    </row>
    <row r="131" spans="3:20">
      <c r="C131" s="63"/>
      <c r="D131" s="63"/>
      <c r="E131" s="63"/>
      <c r="F131" s="63"/>
      <c r="G131" s="63"/>
      <c r="H131" s="63"/>
      <c r="I131" s="63"/>
      <c r="J131" s="63"/>
      <c r="K131" s="63"/>
      <c r="L131" s="63"/>
      <c r="M131" s="63"/>
      <c r="N131" s="63"/>
      <c r="O131" s="63"/>
      <c r="P131" s="63"/>
      <c r="Q131" s="63"/>
      <c r="R131" s="63"/>
      <c r="S131" s="63"/>
      <c r="T131" s="63"/>
    </row>
    <row r="132" spans="3:20">
      <c r="C132" s="63"/>
      <c r="D132" s="63"/>
      <c r="E132" s="63"/>
      <c r="F132" s="63"/>
      <c r="G132" s="63"/>
      <c r="H132" s="63"/>
      <c r="I132" s="63"/>
      <c r="J132" s="63"/>
      <c r="K132" s="63"/>
      <c r="L132" s="63"/>
      <c r="M132" s="63"/>
      <c r="N132" s="63"/>
      <c r="O132" s="63"/>
      <c r="P132" s="63"/>
      <c r="Q132" s="63"/>
      <c r="R132" s="63"/>
      <c r="S132" s="63"/>
      <c r="T132" s="63"/>
    </row>
    <row r="133" spans="3:20">
      <c r="C133" s="63"/>
      <c r="D133" s="63"/>
      <c r="E133" s="63"/>
      <c r="F133" s="63"/>
      <c r="G133" s="63"/>
      <c r="H133" s="63"/>
      <c r="I133" s="63"/>
      <c r="J133" s="63"/>
      <c r="K133" s="63"/>
      <c r="L133" s="63"/>
      <c r="M133" s="63"/>
      <c r="N133" s="63"/>
      <c r="O133" s="63"/>
      <c r="P133" s="63"/>
      <c r="Q133" s="63"/>
      <c r="R133" s="63"/>
      <c r="S133" s="63"/>
      <c r="T133" s="63"/>
    </row>
    <row r="134" spans="3:20">
      <c r="C134" s="63"/>
      <c r="D134" s="63"/>
      <c r="E134" s="63"/>
      <c r="F134" s="63"/>
      <c r="G134" s="63"/>
      <c r="H134" s="63"/>
      <c r="I134" s="63"/>
      <c r="J134" s="63"/>
      <c r="K134" s="63"/>
      <c r="L134" s="63"/>
      <c r="M134" s="63"/>
      <c r="N134" s="63"/>
      <c r="O134" s="63"/>
      <c r="P134" s="63"/>
      <c r="Q134" s="63"/>
      <c r="R134" s="63"/>
      <c r="S134" s="63"/>
      <c r="T134" s="63"/>
    </row>
  </sheetData>
  <sheetProtection sheet="1" objects="1" scenarios="1"/>
  <mergeCells count="36">
    <mergeCell ref="J45:K46"/>
    <mergeCell ref="F45:G46"/>
    <mergeCell ref="H45:I46"/>
    <mergeCell ref="H9:I9"/>
    <mergeCell ref="J9:K9"/>
    <mergeCell ref="F44:G44"/>
    <mergeCell ref="J42:K42"/>
    <mergeCell ref="H42:I42"/>
    <mergeCell ref="J44:K44"/>
    <mergeCell ref="J41:K41"/>
    <mergeCell ref="J43:K43"/>
    <mergeCell ref="H44:I44"/>
    <mergeCell ref="F42:G42"/>
    <mergeCell ref="C66:D66"/>
    <mergeCell ref="C42:E43"/>
    <mergeCell ref="C46:E46"/>
    <mergeCell ref="C8:E10"/>
    <mergeCell ref="F43:G43"/>
    <mergeCell ref="F9:G9"/>
    <mergeCell ref="C29:E29"/>
    <mergeCell ref="A58:A68"/>
    <mergeCell ref="A35:A43"/>
    <mergeCell ref="E2:G2"/>
    <mergeCell ref="I2:K2"/>
    <mergeCell ref="E73:I73"/>
    <mergeCell ref="J73:K73"/>
    <mergeCell ref="C45:E45"/>
    <mergeCell ref="C35:E35"/>
    <mergeCell ref="C44:E44"/>
    <mergeCell ref="C62:D62"/>
    <mergeCell ref="C67:D67"/>
    <mergeCell ref="F41:G41"/>
    <mergeCell ref="H41:I41"/>
    <mergeCell ref="H43:I43"/>
    <mergeCell ref="C63:D63"/>
    <mergeCell ref="C65:D65"/>
  </mergeCells>
  <conditionalFormatting sqref="E56">
    <cfRule type="cellIs" dxfId="0" priority="1" stopIfTrue="1" operator="greaterThan">
      <formula>300</formula>
    </cfRule>
  </conditionalFormatting>
  <hyperlinks>
    <hyperlink ref="I2" location="Startseite!C7" display="zurück zur Startseite" xr:uid="{00000000-0004-0000-0A00-000000000000}"/>
    <hyperlink ref="E2" location="Rentabilität!B8" display="zur Rentabilitätsberechnung" xr:uid="{00000000-0004-0000-0A00-000001000000}"/>
    <hyperlink ref="E2:G2" location="Rentabilität!D11" display="zur Rentabilitätsberechnung" xr:uid="{00000000-0004-0000-0A00-000002000000}"/>
  </hyperlinks>
  <printOptions horizontalCentered="1"/>
  <pageMargins left="0.78740157480314965" right="0.11811023622047245" top="0.39370078740157483" bottom="0" header="0.51181102362204722" footer="0.51181102362204722"/>
  <pageSetup paperSize="9"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tabColor theme="4" tint="0.79998168889431442"/>
  </sheetPr>
  <dimension ref="A2:W105"/>
  <sheetViews>
    <sheetView showGridLines="0" zoomScaleNormal="100" workbookViewId="0">
      <selection activeCell="D12" sqref="D12"/>
    </sheetView>
  </sheetViews>
  <sheetFormatPr baseColWidth="10" defaultRowHeight="12.75" outlineLevelRow="1"/>
  <cols>
    <col min="1" max="1" width="23.85546875" style="2" customWidth="1"/>
    <col min="2" max="2" width="6" style="2" customWidth="1"/>
    <col min="3" max="3" width="9" style="2" customWidth="1"/>
    <col min="4" max="4" width="30.28515625" style="2" customWidth="1"/>
    <col min="5" max="5" width="10.28515625" style="2" customWidth="1"/>
    <col min="6" max="6" width="10" style="2" customWidth="1"/>
    <col min="7" max="7" width="10.28515625" style="2" customWidth="1"/>
    <col min="8" max="8" width="9.5703125" style="2" customWidth="1"/>
    <col min="9" max="9" width="10.28515625" style="2" customWidth="1"/>
    <col min="10" max="10" width="10" style="2" customWidth="1"/>
    <col min="11" max="11" width="5.7109375" style="2" customWidth="1"/>
    <col min="12" max="12" width="20.5703125" style="2" customWidth="1"/>
    <col min="13" max="16384" width="11.42578125" style="2"/>
  </cols>
  <sheetData>
    <row r="2" spans="3:23">
      <c r="I2" s="1088" t="s">
        <v>518</v>
      </c>
      <c r="J2" s="1089"/>
    </row>
    <row r="4" spans="3:23" ht="24" customHeight="1">
      <c r="C4" s="117" t="str">
        <f xml:space="preserve"> CONCATENATE( "Rentabilitätsvorschau des Unternehmens:  ", Startseite!C14)</f>
        <v xml:space="preserve">Rentabilitätsvorschau des Unternehmens:  </v>
      </c>
      <c r="D4" s="134"/>
      <c r="E4" s="134"/>
      <c r="F4" s="134"/>
      <c r="G4" s="350"/>
      <c r="H4" s="63"/>
      <c r="I4" s="63"/>
      <c r="J4" s="63"/>
      <c r="K4" s="63"/>
      <c r="L4" s="63"/>
      <c r="M4" s="63"/>
      <c r="N4" s="63"/>
      <c r="O4" s="63"/>
      <c r="P4" s="63"/>
      <c r="Q4" s="63"/>
      <c r="R4" s="63"/>
      <c r="S4" s="63"/>
      <c r="T4" s="63"/>
      <c r="U4" s="63"/>
      <c r="V4" s="63"/>
      <c r="W4" s="63"/>
    </row>
    <row r="5" spans="3:23" ht="13.5" customHeight="1">
      <c r="C5" s="63"/>
      <c r="D5" s="63"/>
      <c r="E5" s="63"/>
      <c r="F5" s="63"/>
      <c r="G5" s="63"/>
      <c r="H5" s="63"/>
      <c r="I5" s="63"/>
      <c r="J5" s="63"/>
      <c r="K5" s="63"/>
      <c r="L5" s="63"/>
      <c r="M5" s="63"/>
      <c r="N5" s="63"/>
      <c r="O5" s="63"/>
      <c r="P5" s="63"/>
      <c r="Q5" s="63"/>
      <c r="R5" s="63"/>
      <c r="S5" s="63"/>
      <c r="T5" s="63"/>
      <c r="U5" s="63"/>
      <c r="V5" s="63"/>
      <c r="W5" s="63"/>
    </row>
    <row r="6" spans="3:23" ht="17.25" customHeight="1">
      <c r="C6" s="351"/>
      <c r="D6" s="352"/>
      <c r="E6" s="380" t="s">
        <v>23</v>
      </c>
      <c r="F6" s="379"/>
      <c r="G6" s="380" t="s">
        <v>24</v>
      </c>
      <c r="H6" s="379"/>
      <c r="I6" s="380" t="s">
        <v>25</v>
      </c>
      <c r="J6" s="354"/>
      <c r="K6" s="63"/>
      <c r="L6" s="263"/>
      <c r="M6" s="263"/>
      <c r="N6" s="263"/>
      <c r="O6" s="263"/>
      <c r="P6" s="63"/>
      <c r="Q6" s="63"/>
      <c r="R6" s="63"/>
      <c r="S6" s="63"/>
      <c r="T6" s="63"/>
      <c r="U6" s="63"/>
      <c r="V6" s="63"/>
      <c r="W6" s="63"/>
    </row>
    <row r="7" spans="3:23" ht="14.25" customHeight="1">
      <c r="C7" s="355"/>
      <c r="D7" s="356"/>
      <c r="E7" s="1098" t="str">
        <f>CONCATENATE("(",TEXT('Personalkosten 1. Jahr'!$M$4,"MMM. JJJJ")," - ",TEXT('Personalkosten 1. Jahr'!$O$4,"MMM. JJJJ"),")")</f>
        <v>(Jan. 2025 - Dez. 2025)</v>
      </c>
      <c r="F7" s="1099"/>
      <c r="G7" s="1098" t="str">
        <f>CONCATENATE("(",TEXT('Personalkosten 2. Jahr'!$K$4,"MMM. JJJJ")," - ",TEXT('Personalkosten 2. Jahr'!$M$4,"MMM. JJJJ"),")")</f>
        <v>(Jan. 2026 - Dez. 2026)</v>
      </c>
      <c r="H7" s="1099"/>
      <c r="I7" s="1098" t="str">
        <f>CONCATENATE("(",TEXT('Personalkosten 3. Jahr'!$K$4,"MMM. JJJJ")," - ",TEXT('Personalkosten 3. Jahr'!$M$4,"MMM. JJJJ"),")")</f>
        <v>(Jan. 2027 - Dez. 2027)</v>
      </c>
      <c r="J7" s="1099"/>
      <c r="K7" s="63"/>
      <c r="M7" s="263"/>
      <c r="N7" s="263"/>
      <c r="O7" s="263"/>
      <c r="P7" s="63"/>
      <c r="Q7" s="63"/>
      <c r="R7" s="63"/>
      <c r="S7" s="63"/>
      <c r="T7" s="63"/>
      <c r="U7" s="63"/>
      <c r="V7" s="63"/>
      <c r="W7" s="63"/>
    </row>
    <row r="8" spans="3:23">
      <c r="C8" s="95" t="s">
        <v>0</v>
      </c>
      <c r="D8" s="356"/>
      <c r="E8" s="1095" t="s">
        <v>30</v>
      </c>
      <c r="F8" s="1095" t="s">
        <v>1</v>
      </c>
      <c r="G8" s="1095" t="s">
        <v>30</v>
      </c>
      <c r="H8" s="1095" t="s">
        <v>1</v>
      </c>
      <c r="I8" s="1095" t="s">
        <v>30</v>
      </c>
      <c r="J8" s="1095" t="s">
        <v>1</v>
      </c>
      <c r="K8" s="63"/>
      <c r="L8" s="264"/>
      <c r="M8" s="263"/>
      <c r="N8" s="263"/>
      <c r="O8" s="263"/>
      <c r="P8" s="63"/>
      <c r="Q8" s="63"/>
      <c r="R8" s="63"/>
      <c r="S8" s="63"/>
      <c r="T8" s="63"/>
      <c r="U8" s="63"/>
      <c r="V8" s="63"/>
      <c r="W8" s="63"/>
    </row>
    <row r="9" spans="3:23">
      <c r="C9" s="358"/>
      <c r="D9" s="223"/>
      <c r="E9" s="1096"/>
      <c r="F9" s="1096"/>
      <c r="G9" s="1096"/>
      <c r="H9" s="1096"/>
      <c r="I9" s="1096"/>
      <c r="J9" s="1096"/>
      <c r="K9" s="63"/>
      <c r="L9" s="63"/>
      <c r="M9" s="63"/>
      <c r="N9" s="63"/>
      <c r="O9" s="63"/>
      <c r="P9" s="63"/>
      <c r="Q9" s="63"/>
      <c r="R9" s="63"/>
      <c r="S9" s="63"/>
      <c r="T9" s="63"/>
      <c r="U9" s="63"/>
      <c r="V9" s="63"/>
      <c r="W9" s="63"/>
    </row>
    <row r="10" spans="3:23">
      <c r="C10" s="147" t="s">
        <v>457</v>
      </c>
      <c r="D10" s="374"/>
      <c r="E10" s="364"/>
      <c r="F10" s="91"/>
      <c r="G10" s="364"/>
      <c r="H10" s="91" t="str">
        <f t="shared" ref="H10:H21" si="0">IF(G$21=0,"",(G10/G$21*100))</f>
        <v/>
      </c>
      <c r="I10" s="364"/>
      <c r="J10" s="91" t="str">
        <f t="shared" ref="J10:J21" si="1">IF(I$21=0,"",(I10/I$21*100))</f>
        <v/>
      </c>
      <c r="K10" s="63"/>
      <c r="L10" s="63"/>
      <c r="M10" s="63"/>
      <c r="N10" s="63"/>
      <c r="O10" s="63"/>
      <c r="P10" s="63"/>
      <c r="Q10" s="63"/>
      <c r="R10" s="63"/>
      <c r="S10" s="63"/>
      <c r="T10" s="63"/>
      <c r="U10" s="63"/>
      <c r="V10" s="63"/>
      <c r="W10" s="63"/>
    </row>
    <row r="11" spans="3:23">
      <c r="C11" s="88" t="s">
        <v>324</v>
      </c>
      <c r="D11" s="862">
        <v>1</v>
      </c>
      <c r="E11" s="833">
        <v>100000</v>
      </c>
      <c r="F11" s="91">
        <f t="shared" ref="F11:F21" si="2">IF(E$21=0,"",(E11/E$21*100))</f>
        <v>100</v>
      </c>
      <c r="G11" s="833"/>
      <c r="H11" s="91" t="str">
        <f t="shared" si="0"/>
        <v/>
      </c>
      <c r="I11" s="833"/>
      <c r="J11" s="91" t="str">
        <f t="shared" si="1"/>
        <v/>
      </c>
      <c r="K11" s="63"/>
      <c r="L11" s="63"/>
      <c r="M11" s="63"/>
      <c r="N11" s="587"/>
      <c r="O11" s="63"/>
      <c r="P11" s="63"/>
      <c r="Q11" s="63"/>
      <c r="R11" s="63"/>
      <c r="S11" s="63"/>
      <c r="T11" s="63"/>
      <c r="U11" s="63"/>
      <c r="V11" s="63"/>
      <c r="W11" s="63"/>
    </row>
    <row r="12" spans="3:23">
      <c r="C12" s="93" t="s">
        <v>325</v>
      </c>
      <c r="D12" s="862"/>
      <c r="E12" s="833"/>
      <c r="F12" s="91">
        <f t="shared" si="2"/>
        <v>0</v>
      </c>
      <c r="G12" s="833"/>
      <c r="H12" s="91" t="str">
        <f t="shared" si="0"/>
        <v/>
      </c>
      <c r="I12" s="833"/>
      <c r="J12" s="91" t="str">
        <f t="shared" si="1"/>
        <v/>
      </c>
      <c r="K12" s="63"/>
      <c r="L12" s="63"/>
      <c r="M12" s="63"/>
      <c r="N12" s="587"/>
      <c r="O12" s="63"/>
      <c r="P12" s="63"/>
      <c r="Q12" s="63"/>
      <c r="R12" s="63"/>
      <c r="S12" s="63"/>
      <c r="T12" s="63"/>
      <c r="U12" s="63"/>
      <c r="V12" s="63"/>
      <c r="W12" s="63"/>
    </row>
    <row r="13" spans="3:23">
      <c r="C13" s="93" t="s">
        <v>326</v>
      </c>
      <c r="D13" s="862"/>
      <c r="E13" s="833"/>
      <c r="F13" s="91">
        <f t="shared" si="2"/>
        <v>0</v>
      </c>
      <c r="G13" s="833"/>
      <c r="H13" s="91" t="str">
        <f t="shared" si="0"/>
        <v/>
      </c>
      <c r="I13" s="833"/>
      <c r="J13" s="91" t="str">
        <f t="shared" si="1"/>
        <v/>
      </c>
      <c r="K13" s="63"/>
      <c r="L13" s="63"/>
      <c r="M13" s="63"/>
      <c r="N13" s="63"/>
      <c r="O13" s="63"/>
      <c r="P13" s="63"/>
      <c r="Q13" s="63"/>
      <c r="R13" s="63"/>
      <c r="S13" s="63"/>
      <c r="T13" s="63"/>
      <c r="U13" s="63"/>
      <c r="V13" s="63"/>
      <c r="W13" s="63"/>
    </row>
    <row r="14" spans="3:23">
      <c r="C14" s="93" t="s">
        <v>327</v>
      </c>
      <c r="D14" s="862"/>
      <c r="E14" s="833"/>
      <c r="F14" s="91">
        <f t="shared" si="2"/>
        <v>0</v>
      </c>
      <c r="G14" s="833"/>
      <c r="H14" s="91" t="str">
        <f t="shared" si="0"/>
        <v/>
      </c>
      <c r="I14" s="833"/>
      <c r="J14" s="91" t="str">
        <f t="shared" si="1"/>
        <v/>
      </c>
      <c r="K14" s="63"/>
      <c r="L14" s="63"/>
      <c r="M14" s="63"/>
      <c r="N14" s="63"/>
      <c r="O14" s="63"/>
      <c r="P14" s="63"/>
      <c r="Q14" s="63"/>
      <c r="R14" s="63"/>
      <c r="S14" s="63"/>
      <c r="T14" s="63"/>
      <c r="U14" s="63"/>
      <c r="V14" s="63"/>
      <c r="W14" s="63"/>
    </row>
    <row r="15" spans="3:23" hidden="1" outlineLevel="1">
      <c r="C15" s="93" t="s">
        <v>458</v>
      </c>
      <c r="D15" s="862"/>
      <c r="E15" s="833"/>
      <c r="F15" s="91">
        <f t="shared" si="2"/>
        <v>0</v>
      </c>
      <c r="G15" s="833"/>
      <c r="H15" s="91" t="str">
        <f t="shared" si="0"/>
        <v/>
      </c>
      <c r="I15" s="833"/>
      <c r="J15" s="91" t="str">
        <f t="shared" si="1"/>
        <v/>
      </c>
      <c r="K15" s="63"/>
      <c r="L15" s="63"/>
      <c r="M15" s="63"/>
      <c r="N15" s="63"/>
      <c r="O15" s="63"/>
      <c r="P15" s="63"/>
      <c r="Q15" s="63"/>
      <c r="R15" s="63"/>
      <c r="S15" s="63"/>
      <c r="T15" s="63"/>
      <c r="U15" s="63"/>
      <c r="V15" s="63"/>
      <c r="W15" s="63"/>
    </row>
    <row r="16" spans="3:23" hidden="1" outlineLevel="1">
      <c r="C16" s="93" t="s">
        <v>459</v>
      </c>
      <c r="D16" s="862"/>
      <c r="E16" s="833"/>
      <c r="F16" s="91">
        <f t="shared" si="2"/>
        <v>0</v>
      </c>
      <c r="G16" s="833"/>
      <c r="H16" s="91" t="str">
        <f t="shared" si="0"/>
        <v/>
      </c>
      <c r="I16" s="833"/>
      <c r="J16" s="91" t="str">
        <f t="shared" si="1"/>
        <v/>
      </c>
      <c r="K16" s="63"/>
      <c r="L16" s="63"/>
      <c r="M16" s="63"/>
      <c r="N16" s="63"/>
      <c r="O16" s="63"/>
      <c r="P16" s="63"/>
      <c r="Q16" s="63"/>
      <c r="R16" s="63"/>
      <c r="S16" s="63"/>
      <c r="T16" s="63"/>
      <c r="U16" s="63"/>
      <c r="V16" s="63"/>
      <c r="W16" s="63"/>
    </row>
    <row r="17" spans="1:23" hidden="1" outlineLevel="1">
      <c r="C17" s="93" t="s">
        <v>460</v>
      </c>
      <c r="D17" s="862"/>
      <c r="E17" s="833"/>
      <c r="F17" s="91">
        <f t="shared" si="2"/>
        <v>0</v>
      </c>
      <c r="G17" s="833"/>
      <c r="H17" s="91" t="str">
        <f t="shared" si="0"/>
        <v/>
      </c>
      <c r="I17" s="833"/>
      <c r="J17" s="91" t="str">
        <f t="shared" si="1"/>
        <v/>
      </c>
      <c r="K17" s="63"/>
      <c r="L17" s="63"/>
      <c r="M17" s="63"/>
      <c r="N17" s="63"/>
      <c r="O17" s="63"/>
      <c r="P17" s="63"/>
      <c r="Q17" s="63"/>
      <c r="R17" s="63"/>
      <c r="S17" s="63"/>
      <c r="T17" s="63"/>
      <c r="U17" s="63"/>
      <c r="V17" s="63"/>
      <c r="W17" s="63"/>
    </row>
    <row r="18" spans="1:23" hidden="1" outlineLevel="1">
      <c r="C18" s="93" t="s">
        <v>461</v>
      </c>
      <c r="D18" s="862"/>
      <c r="E18" s="833"/>
      <c r="F18" s="91">
        <f t="shared" si="2"/>
        <v>0</v>
      </c>
      <c r="G18" s="833"/>
      <c r="H18" s="91" t="str">
        <f t="shared" si="0"/>
        <v/>
      </c>
      <c r="I18" s="833"/>
      <c r="J18" s="91" t="str">
        <f t="shared" si="1"/>
        <v/>
      </c>
      <c r="K18" s="63"/>
      <c r="L18" s="63"/>
      <c r="M18" s="63"/>
      <c r="N18" s="63"/>
      <c r="O18" s="63"/>
      <c r="P18" s="63"/>
      <c r="Q18" s="63"/>
      <c r="R18" s="63"/>
      <c r="S18" s="63"/>
      <c r="T18" s="63"/>
      <c r="U18" s="63"/>
      <c r="V18" s="63"/>
      <c r="W18" s="63"/>
    </row>
    <row r="19" spans="1:23" hidden="1" outlineLevel="1">
      <c r="C19" s="93" t="s">
        <v>462</v>
      </c>
      <c r="D19" s="862"/>
      <c r="E19" s="833"/>
      <c r="F19" s="91">
        <f t="shared" si="2"/>
        <v>0</v>
      </c>
      <c r="G19" s="833"/>
      <c r="H19" s="91" t="str">
        <f t="shared" si="0"/>
        <v/>
      </c>
      <c r="I19" s="833"/>
      <c r="J19" s="91" t="str">
        <f t="shared" si="1"/>
        <v/>
      </c>
      <c r="K19" s="63"/>
      <c r="L19" s="63"/>
      <c r="M19" s="63"/>
      <c r="N19" s="63"/>
      <c r="O19" s="63"/>
      <c r="P19" s="63"/>
      <c r="Q19" s="63"/>
      <c r="R19" s="63"/>
      <c r="S19" s="63"/>
      <c r="T19" s="63"/>
      <c r="U19" s="63"/>
      <c r="V19" s="63"/>
      <c r="W19" s="63"/>
    </row>
    <row r="20" spans="1:23" hidden="1" outlineLevel="1">
      <c r="C20" s="93" t="s">
        <v>463</v>
      </c>
      <c r="D20" s="862"/>
      <c r="E20" s="833"/>
      <c r="F20" s="91">
        <f t="shared" si="2"/>
        <v>0</v>
      </c>
      <c r="G20" s="833"/>
      <c r="H20" s="91" t="str">
        <f t="shared" si="0"/>
        <v/>
      </c>
      <c r="I20" s="833"/>
      <c r="J20" s="91" t="str">
        <f t="shared" si="1"/>
        <v/>
      </c>
      <c r="K20" s="63"/>
      <c r="L20" s="63"/>
      <c r="M20" s="63"/>
      <c r="N20" s="63"/>
      <c r="O20" s="63"/>
      <c r="P20" s="63"/>
      <c r="Q20" s="63"/>
      <c r="R20" s="63"/>
      <c r="S20" s="63"/>
      <c r="T20" s="63"/>
      <c r="U20" s="63"/>
      <c r="V20" s="63"/>
      <c r="W20" s="63"/>
    </row>
    <row r="21" spans="1:23" s="16" customFormat="1" ht="15.75" customHeight="1" collapsed="1">
      <c r="A21" s="1151" t="s">
        <v>534</v>
      </c>
      <c r="C21" s="147" t="s">
        <v>54</v>
      </c>
      <c r="D21" s="437"/>
      <c r="E21" s="389">
        <f>SUM(E10:E20)</f>
        <v>100000</v>
      </c>
      <c r="F21" s="395">
        <f t="shared" si="2"/>
        <v>100</v>
      </c>
      <c r="G21" s="389">
        <f>SUM(G10:G20)</f>
        <v>0</v>
      </c>
      <c r="H21" s="395" t="str">
        <f t="shared" si="0"/>
        <v/>
      </c>
      <c r="I21" s="389">
        <f>SUM(I10:I20)</f>
        <v>0</v>
      </c>
      <c r="J21" s="395" t="str">
        <f t="shared" si="1"/>
        <v/>
      </c>
      <c r="K21" s="198"/>
      <c r="L21" s="198"/>
      <c r="M21" s="198"/>
      <c r="N21" s="198"/>
      <c r="O21" s="198"/>
      <c r="P21" s="198"/>
      <c r="Q21" s="198"/>
      <c r="R21" s="198"/>
      <c r="S21" s="198"/>
      <c r="T21" s="198"/>
      <c r="U21" s="198"/>
      <c r="V21" s="198"/>
      <c r="W21" s="198"/>
    </row>
    <row r="22" spans="1:23" ht="12.75" customHeight="1">
      <c r="A22" s="1152"/>
      <c r="C22" s="95" t="s">
        <v>302</v>
      </c>
      <c r="D22" s="438"/>
      <c r="E22" s="817"/>
      <c r="F22" s="91">
        <f>IF(E$21=0,0,(E22/E$21*100))</f>
        <v>0</v>
      </c>
      <c r="G22" s="817"/>
      <c r="H22" s="91">
        <f>IF(G$21=0,0,(G22/G$21*100))</f>
        <v>0</v>
      </c>
      <c r="I22" s="817"/>
      <c r="J22" s="91">
        <f>IF(I$21=0,0,(I22/I$21*100))</f>
        <v>0</v>
      </c>
      <c r="K22" s="63"/>
      <c r="L22" s="63"/>
      <c r="M22" s="63"/>
      <c r="N22" s="63"/>
      <c r="O22" s="63"/>
      <c r="P22" s="63"/>
      <c r="Q22" s="63"/>
      <c r="R22" s="63"/>
      <c r="S22" s="63"/>
      <c r="T22" s="63"/>
      <c r="U22" s="63"/>
      <c r="V22" s="63"/>
      <c r="W22" s="63"/>
    </row>
    <row r="23" spans="1:23">
      <c r="A23" s="1152"/>
      <c r="C23" s="439"/>
      <c r="D23" s="440" t="s">
        <v>297</v>
      </c>
      <c r="E23" s="364">
        <f t="shared" ref="E23:E32" si="3">IF(F23="",0,E11*F23/100)</f>
        <v>0</v>
      </c>
      <c r="F23" s="834"/>
      <c r="G23" s="364">
        <f t="shared" ref="G23:G32" si="4">IF(H23="",0,G11*H23/100)</f>
        <v>0</v>
      </c>
      <c r="H23" s="834"/>
      <c r="I23" s="364">
        <f t="shared" ref="I23:I32" si="5">IF(J23="",0,I11*J23/100)</f>
        <v>0</v>
      </c>
      <c r="J23" s="834"/>
      <c r="K23" s="63"/>
      <c r="L23" s="63"/>
      <c r="M23" s="63"/>
      <c r="N23" s="63"/>
      <c r="O23" s="63"/>
      <c r="P23" s="63"/>
      <c r="Q23" s="63"/>
      <c r="R23" s="63"/>
      <c r="S23" s="63"/>
      <c r="T23" s="63"/>
      <c r="U23" s="63"/>
      <c r="V23" s="63"/>
      <c r="W23" s="63"/>
    </row>
    <row r="24" spans="1:23">
      <c r="A24" s="1152"/>
      <c r="C24" s="95"/>
      <c r="D24" s="440" t="s">
        <v>298</v>
      </c>
      <c r="E24" s="364">
        <f t="shared" si="3"/>
        <v>0</v>
      </c>
      <c r="F24" s="834"/>
      <c r="G24" s="364">
        <f t="shared" si="4"/>
        <v>0</v>
      </c>
      <c r="H24" s="834"/>
      <c r="I24" s="364">
        <f t="shared" si="5"/>
        <v>0</v>
      </c>
      <c r="J24" s="834"/>
      <c r="K24" s="63"/>
      <c r="L24" s="63"/>
      <c r="M24" s="63"/>
      <c r="N24" s="63"/>
      <c r="O24" s="63"/>
      <c r="P24" s="63"/>
      <c r="Q24" s="63"/>
      <c r="R24" s="63"/>
      <c r="S24" s="63"/>
      <c r="T24" s="63"/>
      <c r="U24" s="63"/>
      <c r="V24" s="63"/>
      <c r="W24" s="63"/>
    </row>
    <row r="25" spans="1:23">
      <c r="A25" s="1152"/>
      <c r="C25" s="95"/>
      <c r="D25" s="440" t="s">
        <v>299</v>
      </c>
      <c r="E25" s="364">
        <f t="shared" si="3"/>
        <v>0</v>
      </c>
      <c r="F25" s="834"/>
      <c r="G25" s="364">
        <f t="shared" si="4"/>
        <v>0</v>
      </c>
      <c r="H25" s="834"/>
      <c r="I25" s="364">
        <f t="shared" si="5"/>
        <v>0</v>
      </c>
      <c r="J25" s="834"/>
      <c r="K25" s="63"/>
      <c r="L25" s="63"/>
      <c r="M25" s="63"/>
      <c r="N25" s="63"/>
      <c r="O25" s="63"/>
      <c r="P25" s="63"/>
      <c r="Q25" s="63"/>
      <c r="R25" s="63"/>
      <c r="S25" s="63"/>
      <c r="T25" s="63"/>
      <c r="U25" s="63"/>
      <c r="V25" s="63"/>
      <c r="W25" s="63"/>
    </row>
    <row r="26" spans="1:23">
      <c r="A26" s="1153"/>
      <c r="C26" s="95"/>
      <c r="D26" s="440" t="s">
        <v>300</v>
      </c>
      <c r="E26" s="364">
        <f t="shared" si="3"/>
        <v>0</v>
      </c>
      <c r="F26" s="834"/>
      <c r="G26" s="364">
        <f t="shared" si="4"/>
        <v>0</v>
      </c>
      <c r="H26" s="834"/>
      <c r="I26" s="364">
        <f t="shared" si="5"/>
        <v>0</v>
      </c>
      <c r="J26" s="834"/>
      <c r="K26" s="63"/>
      <c r="L26" s="63"/>
      <c r="M26" s="63"/>
      <c r="N26" s="63"/>
      <c r="O26" s="63"/>
      <c r="P26" s="63"/>
      <c r="Q26" s="63"/>
      <c r="R26" s="63"/>
      <c r="S26" s="63"/>
      <c r="T26" s="63"/>
      <c r="U26" s="63"/>
      <c r="V26" s="63"/>
      <c r="W26" s="63"/>
    </row>
    <row r="27" spans="1:23" hidden="1" outlineLevel="1">
      <c r="C27" s="95"/>
      <c r="D27" s="440" t="s">
        <v>464</v>
      </c>
      <c r="E27" s="364">
        <f t="shared" si="3"/>
        <v>0</v>
      </c>
      <c r="F27" s="835"/>
      <c r="G27" s="364">
        <f t="shared" si="4"/>
        <v>0</v>
      </c>
      <c r="H27" s="835"/>
      <c r="I27" s="364">
        <f t="shared" si="5"/>
        <v>0</v>
      </c>
      <c r="J27" s="835"/>
      <c r="K27" s="63"/>
      <c r="L27" s="63"/>
      <c r="M27" s="63"/>
      <c r="N27" s="63"/>
      <c r="O27" s="63"/>
      <c r="P27" s="63"/>
      <c r="Q27" s="63"/>
      <c r="R27" s="63"/>
      <c r="S27" s="63"/>
      <c r="T27" s="63"/>
      <c r="U27" s="63"/>
      <c r="V27" s="63"/>
      <c r="W27" s="63"/>
    </row>
    <row r="28" spans="1:23" ht="11.25" hidden="1" customHeight="1" outlineLevel="1">
      <c r="A28" s="1151" t="s">
        <v>529</v>
      </c>
      <c r="C28" s="95"/>
      <c r="D28" s="440" t="s">
        <v>465</v>
      </c>
      <c r="E28" s="364">
        <f t="shared" si="3"/>
        <v>0</v>
      </c>
      <c r="F28" s="835"/>
      <c r="G28" s="364">
        <f t="shared" si="4"/>
        <v>0</v>
      </c>
      <c r="H28" s="835"/>
      <c r="I28" s="364">
        <f t="shared" si="5"/>
        <v>0</v>
      </c>
      <c r="J28" s="835"/>
      <c r="K28" s="63"/>
      <c r="L28" s="63"/>
      <c r="M28" s="63"/>
      <c r="N28" s="63"/>
      <c r="O28" s="63"/>
      <c r="P28" s="63"/>
      <c r="Q28" s="63"/>
      <c r="R28" s="63"/>
      <c r="S28" s="63"/>
      <c r="T28" s="63"/>
      <c r="U28" s="63"/>
      <c r="V28" s="63"/>
      <c r="W28" s="63"/>
    </row>
    <row r="29" spans="1:23" ht="12.75" hidden="1" customHeight="1" outlineLevel="1">
      <c r="A29" s="1152"/>
      <c r="C29" s="95"/>
      <c r="D29" s="440" t="s">
        <v>466</v>
      </c>
      <c r="E29" s="364">
        <f t="shared" si="3"/>
        <v>0</v>
      </c>
      <c r="F29" s="835"/>
      <c r="G29" s="364">
        <f t="shared" si="4"/>
        <v>0</v>
      </c>
      <c r="H29" s="835"/>
      <c r="I29" s="364">
        <f t="shared" si="5"/>
        <v>0</v>
      </c>
      <c r="J29" s="835"/>
      <c r="K29" s="63"/>
      <c r="L29" s="63"/>
      <c r="M29" s="63"/>
      <c r="N29" s="63"/>
      <c r="O29" s="63"/>
      <c r="P29" s="63"/>
      <c r="Q29" s="63"/>
      <c r="R29" s="63"/>
      <c r="S29" s="63"/>
      <c r="T29" s="63"/>
      <c r="U29" s="63"/>
      <c r="V29" s="63"/>
      <c r="W29" s="63"/>
    </row>
    <row r="30" spans="1:23" hidden="1" outlineLevel="1">
      <c r="A30" s="1152"/>
      <c r="C30" s="95"/>
      <c r="D30" s="440" t="s">
        <v>467</v>
      </c>
      <c r="E30" s="364">
        <f t="shared" si="3"/>
        <v>0</v>
      </c>
      <c r="F30" s="835"/>
      <c r="G30" s="364">
        <f t="shared" si="4"/>
        <v>0</v>
      </c>
      <c r="H30" s="835"/>
      <c r="I30" s="364">
        <f t="shared" si="5"/>
        <v>0</v>
      </c>
      <c r="J30" s="835"/>
      <c r="K30" s="63"/>
      <c r="L30" s="63"/>
      <c r="M30" s="63"/>
      <c r="N30" s="63"/>
      <c r="O30" s="63"/>
      <c r="P30" s="63"/>
      <c r="Q30" s="63"/>
      <c r="R30" s="63"/>
      <c r="S30" s="63"/>
      <c r="T30" s="63"/>
      <c r="U30" s="63"/>
      <c r="V30" s="63"/>
      <c r="W30" s="63"/>
    </row>
    <row r="31" spans="1:23" hidden="1" outlineLevel="1">
      <c r="A31" s="1152"/>
      <c r="C31" s="95"/>
      <c r="D31" s="440" t="s">
        <v>468</v>
      </c>
      <c r="E31" s="364">
        <f t="shared" si="3"/>
        <v>0</v>
      </c>
      <c r="F31" s="835"/>
      <c r="G31" s="364">
        <f t="shared" si="4"/>
        <v>0</v>
      </c>
      <c r="H31" s="835"/>
      <c r="I31" s="364">
        <f t="shared" si="5"/>
        <v>0</v>
      </c>
      <c r="J31" s="835"/>
      <c r="K31" s="63"/>
      <c r="L31" s="63"/>
      <c r="M31" s="63"/>
      <c r="N31" s="63"/>
      <c r="O31" s="63"/>
      <c r="P31" s="63"/>
      <c r="Q31" s="63"/>
      <c r="R31" s="63"/>
      <c r="S31" s="63"/>
      <c r="T31" s="63"/>
      <c r="U31" s="63"/>
      <c r="V31" s="63"/>
      <c r="W31" s="63"/>
    </row>
    <row r="32" spans="1:23" hidden="1" outlineLevel="1">
      <c r="A32" s="1153"/>
      <c r="C32" s="95"/>
      <c r="D32" s="440" t="s">
        <v>469</v>
      </c>
      <c r="E32" s="364">
        <f t="shared" si="3"/>
        <v>0</v>
      </c>
      <c r="F32" s="835"/>
      <c r="G32" s="364">
        <f t="shared" si="4"/>
        <v>0</v>
      </c>
      <c r="H32" s="835"/>
      <c r="I32" s="364">
        <f t="shared" si="5"/>
        <v>0</v>
      </c>
      <c r="J32" s="835"/>
      <c r="K32" s="63"/>
      <c r="L32" s="63"/>
      <c r="M32" s="63"/>
      <c r="N32" s="63"/>
      <c r="O32" s="63"/>
      <c r="P32" s="63"/>
      <c r="Q32" s="63"/>
      <c r="R32" s="63"/>
      <c r="S32" s="63"/>
      <c r="T32" s="63"/>
      <c r="U32" s="63"/>
      <c r="V32" s="63"/>
      <c r="W32" s="63"/>
    </row>
    <row r="33" spans="1:23" collapsed="1">
      <c r="A33" s="971"/>
      <c r="C33" s="93" t="s">
        <v>103</v>
      </c>
      <c r="D33" s="441"/>
      <c r="E33" s="364">
        <f>SUM(E23:E32)</f>
        <v>0</v>
      </c>
      <c r="F33" s="404">
        <f>IF(E$21=0,0,(E33/E$21*100))</f>
        <v>0</v>
      </c>
      <c r="G33" s="364">
        <f>SUM(G23:G32)</f>
        <v>0</v>
      </c>
      <c r="H33" s="404">
        <f>IF(G$21=0,0,(G33/G$21*100))</f>
        <v>0</v>
      </c>
      <c r="I33" s="364">
        <f>SUM(I23:I32)</f>
        <v>0</v>
      </c>
      <c r="J33" s="404">
        <f>IF(I$21=0,0,(I33/I$21*100))</f>
        <v>0</v>
      </c>
      <c r="K33" s="63"/>
      <c r="L33" s="409"/>
      <c r="M33" s="63"/>
      <c r="N33" s="63"/>
      <c r="O33" s="63"/>
      <c r="P33" s="63"/>
      <c r="Q33" s="63"/>
      <c r="R33" s="63"/>
      <c r="S33" s="63"/>
      <c r="T33" s="63"/>
      <c r="U33" s="63"/>
      <c r="V33" s="63"/>
      <c r="W33" s="63"/>
    </row>
    <row r="34" spans="1:23" s="16" customFormat="1">
      <c r="C34" s="142" t="s">
        <v>43</v>
      </c>
      <c r="D34" s="442"/>
      <c r="E34" s="394">
        <f>(E21-E22-E33)</f>
        <v>100000</v>
      </c>
      <c r="F34" s="393">
        <f t="shared" ref="F34:F39" si="6">IF(E$21=0,"",(E34/E$21*100))</f>
        <v>100</v>
      </c>
      <c r="G34" s="394">
        <f>(G21-G22-G33)</f>
        <v>0</v>
      </c>
      <c r="H34" s="393" t="str">
        <f t="shared" ref="H34:H39" si="7">IF(G$21=0,"",(G34/G$21*100))</f>
        <v/>
      </c>
      <c r="I34" s="394">
        <f>(I21-I22-I33)</f>
        <v>0</v>
      </c>
      <c r="J34" s="393" t="str">
        <f t="shared" ref="J34:J39" si="8">IF(I$21=0,"",(I34/I$21*100))</f>
        <v/>
      </c>
      <c r="K34" s="198"/>
      <c r="L34" s="198"/>
      <c r="M34" s="198"/>
      <c r="N34" s="198"/>
      <c r="O34" s="198"/>
      <c r="P34" s="198"/>
      <c r="Q34" s="198"/>
      <c r="R34" s="198"/>
      <c r="S34" s="198"/>
      <c r="T34" s="198"/>
      <c r="U34" s="198"/>
      <c r="V34" s="198"/>
      <c r="W34" s="198"/>
    </row>
    <row r="35" spans="1:23">
      <c r="C35" s="93" t="s">
        <v>44</v>
      </c>
      <c r="D35" s="441"/>
      <c r="E35" s="94">
        <f>'Personalkosten 1. Jahr'!O42</f>
        <v>0</v>
      </c>
      <c r="F35" s="404">
        <f t="shared" si="6"/>
        <v>0</v>
      </c>
      <c r="G35" s="94">
        <f>'Personalkosten 2. Jahr'!M42</f>
        <v>0</v>
      </c>
      <c r="H35" s="404" t="str">
        <f t="shared" si="7"/>
        <v/>
      </c>
      <c r="I35" s="94">
        <f>'Personalkosten 3. Jahr'!M42</f>
        <v>0</v>
      </c>
      <c r="J35" s="404" t="str">
        <f t="shared" si="8"/>
        <v/>
      </c>
      <c r="K35" s="63"/>
      <c r="L35" s="63"/>
      <c r="M35" s="63"/>
      <c r="N35" s="63"/>
      <c r="O35" s="63"/>
      <c r="P35" s="63"/>
      <c r="Q35" s="63"/>
      <c r="R35" s="63"/>
      <c r="S35" s="63"/>
      <c r="T35" s="63"/>
      <c r="U35" s="63"/>
      <c r="V35" s="63"/>
      <c r="W35" s="63"/>
    </row>
    <row r="36" spans="1:23">
      <c r="C36" s="142" t="s">
        <v>45</v>
      </c>
      <c r="D36" s="442"/>
      <c r="E36" s="394">
        <f>(E34-E35)</f>
        <v>100000</v>
      </c>
      <c r="F36" s="393">
        <f t="shared" si="6"/>
        <v>100</v>
      </c>
      <c r="G36" s="394">
        <f>(G34-G35)</f>
        <v>0</v>
      </c>
      <c r="H36" s="393" t="str">
        <f t="shared" si="7"/>
        <v/>
      </c>
      <c r="I36" s="394">
        <f>(I34-I35)</f>
        <v>0</v>
      </c>
      <c r="J36" s="393" t="str">
        <f t="shared" si="8"/>
        <v/>
      </c>
      <c r="K36" s="63"/>
      <c r="L36" s="63"/>
      <c r="M36" s="63"/>
      <c r="N36" s="63"/>
      <c r="O36" s="63"/>
      <c r="P36" s="63"/>
      <c r="Q36" s="63"/>
      <c r="R36" s="63"/>
      <c r="S36" s="63"/>
      <c r="T36" s="63"/>
      <c r="U36" s="63"/>
      <c r="V36" s="63"/>
      <c r="W36" s="63"/>
    </row>
    <row r="37" spans="1:23">
      <c r="C37" s="93" t="s">
        <v>293</v>
      </c>
      <c r="D37" s="441"/>
      <c r="E37" s="94">
        <f>'übrige Kosten'!$C$30</f>
        <v>0</v>
      </c>
      <c r="F37" s="404">
        <f t="shared" si="6"/>
        <v>0</v>
      </c>
      <c r="G37" s="94">
        <f>'übrige Kosten'!$E$30</f>
        <v>0</v>
      </c>
      <c r="H37" s="404" t="str">
        <f t="shared" si="7"/>
        <v/>
      </c>
      <c r="I37" s="94">
        <f>'übrige Kosten'!$G$30</f>
        <v>0</v>
      </c>
      <c r="J37" s="404" t="str">
        <f t="shared" si="8"/>
        <v/>
      </c>
      <c r="K37" s="63"/>
      <c r="L37" s="63"/>
      <c r="M37" s="63"/>
      <c r="N37" s="63"/>
      <c r="O37" s="63"/>
      <c r="P37" s="63"/>
      <c r="Q37" s="63"/>
      <c r="R37" s="63"/>
      <c r="S37" s="63"/>
      <c r="T37" s="63"/>
      <c r="U37" s="63"/>
      <c r="V37" s="63"/>
      <c r="W37" s="63"/>
    </row>
    <row r="38" spans="1:23" s="16" customFormat="1">
      <c r="C38" s="142" t="s">
        <v>104</v>
      </c>
      <c r="D38" s="442"/>
      <c r="E38" s="394">
        <f>E36-E37</f>
        <v>100000</v>
      </c>
      <c r="F38" s="393">
        <f t="shared" si="6"/>
        <v>100</v>
      </c>
      <c r="G38" s="394">
        <f>G36-G37</f>
        <v>0</v>
      </c>
      <c r="H38" s="393" t="str">
        <f t="shared" si="7"/>
        <v/>
      </c>
      <c r="I38" s="394">
        <f>I36-I37</f>
        <v>0</v>
      </c>
      <c r="J38" s="393" t="str">
        <f t="shared" si="8"/>
        <v/>
      </c>
      <c r="K38" s="198"/>
      <c r="L38" s="198"/>
      <c r="M38" s="198"/>
      <c r="N38" s="198"/>
      <c r="O38" s="198"/>
      <c r="P38" s="198"/>
      <c r="Q38" s="198"/>
      <c r="R38" s="198"/>
      <c r="S38" s="198"/>
      <c r="T38" s="198"/>
      <c r="U38" s="198"/>
      <c r="V38" s="198"/>
      <c r="W38" s="198"/>
    </row>
    <row r="39" spans="1:23">
      <c r="C39" s="95" t="s">
        <v>362</v>
      </c>
      <c r="D39" s="134"/>
      <c r="E39" s="94">
        <f>'übrige Kosten'!C34+'übrige Kosten'!C35</f>
        <v>11600</v>
      </c>
      <c r="F39" s="409">
        <f t="shared" si="6"/>
        <v>11.600000000000001</v>
      </c>
      <c r="G39" s="94">
        <f>'übrige Kosten'!E34+'übrige Kosten'!E35</f>
        <v>0</v>
      </c>
      <c r="H39" s="409" t="str">
        <f t="shared" si="7"/>
        <v/>
      </c>
      <c r="I39" s="94">
        <f>'übrige Kosten'!G34+'übrige Kosten'!G35</f>
        <v>0</v>
      </c>
      <c r="J39" s="104" t="str">
        <f t="shared" si="8"/>
        <v/>
      </c>
      <c r="K39" s="63"/>
      <c r="L39" s="63"/>
      <c r="M39" s="63"/>
      <c r="N39" s="63"/>
      <c r="O39" s="63"/>
      <c r="P39" s="63"/>
      <c r="Q39" s="63"/>
      <c r="R39" s="63"/>
      <c r="S39" s="63"/>
      <c r="T39" s="63"/>
      <c r="U39" s="63"/>
      <c r="V39" s="63"/>
      <c r="W39" s="63"/>
    </row>
    <row r="40" spans="1:23">
      <c r="C40" s="396" t="s">
        <v>448</v>
      </c>
      <c r="D40" s="443"/>
      <c r="E40" s="444">
        <f>(E38-E39)</f>
        <v>88400</v>
      </c>
      <c r="F40" s="445">
        <f>IF(E$21=0,"",(E40/E$21*100))</f>
        <v>88.4</v>
      </c>
      <c r="G40" s="444">
        <f>(G38-G39)</f>
        <v>0</v>
      </c>
      <c r="H40" s="445" t="str">
        <f>IF(G$21=0,"",(G40/G$21*100))</f>
        <v/>
      </c>
      <c r="I40" s="444">
        <f>(I38-I39)</f>
        <v>0</v>
      </c>
      <c r="J40" s="445" t="str">
        <f>IF(I$21=0,"",(I40/I$21*100))</f>
        <v/>
      </c>
      <c r="K40" s="63"/>
      <c r="L40" s="63"/>
      <c r="M40" s="63"/>
      <c r="N40" s="63"/>
      <c r="O40" s="63"/>
      <c r="P40" s="63"/>
      <c r="Q40" s="63"/>
      <c r="R40" s="63"/>
      <c r="S40" s="63"/>
      <c r="T40" s="63"/>
      <c r="U40" s="63"/>
      <c r="V40" s="63"/>
      <c r="W40" s="63"/>
    </row>
    <row r="41" spans="1:23">
      <c r="C41" s="147"/>
      <c r="D41" s="446"/>
      <c r="E41" s="447"/>
      <c r="F41" s="448"/>
      <c r="G41" s="447"/>
      <c r="H41" s="448"/>
      <c r="I41" s="447"/>
      <c r="J41" s="395"/>
      <c r="K41" s="63"/>
      <c r="L41" s="63"/>
      <c r="M41" s="63"/>
      <c r="N41" s="63"/>
      <c r="O41" s="63"/>
      <c r="P41" s="63"/>
      <c r="Q41" s="63"/>
      <c r="R41" s="63"/>
      <c r="S41" s="63"/>
      <c r="T41" s="63"/>
      <c r="U41" s="63"/>
      <c r="V41" s="63"/>
      <c r="W41" s="63"/>
    </row>
    <row r="42" spans="1:23">
      <c r="C42" s="93" t="s">
        <v>291</v>
      </c>
      <c r="D42" s="449"/>
      <c r="E42" s="450">
        <f>'übrige Kosten'!C16</f>
        <v>0</v>
      </c>
      <c r="F42" s="436">
        <f>IF(E$21=0,"",(E42/E$21*100))</f>
        <v>0</v>
      </c>
      <c r="G42" s="450">
        <f>'übrige Kosten'!E16</f>
        <v>0</v>
      </c>
      <c r="H42" s="436" t="str">
        <f>IF(G$21=0,"",(G42/G$21*100))</f>
        <v/>
      </c>
      <c r="I42" s="450">
        <f>'übrige Kosten'!G16</f>
        <v>0</v>
      </c>
      <c r="J42" s="436" t="str">
        <f>IF(I$21=0,"",(I42/I$21*100))</f>
        <v/>
      </c>
      <c r="K42" s="63"/>
      <c r="L42" s="63"/>
      <c r="M42" s="63"/>
      <c r="N42" s="63"/>
      <c r="O42" s="63"/>
      <c r="P42" s="63"/>
      <c r="Q42" s="63"/>
      <c r="R42" s="63"/>
      <c r="S42" s="63"/>
      <c r="T42" s="63"/>
      <c r="U42" s="63"/>
      <c r="V42" s="63"/>
      <c r="W42" s="63"/>
    </row>
    <row r="43" spans="1:23">
      <c r="C43" s="88" t="s">
        <v>292</v>
      </c>
      <c r="D43" s="118"/>
      <c r="E43" s="364">
        <f>ROUND('Zins und Tilgung'!D16,-2)</f>
        <v>0</v>
      </c>
      <c r="F43" s="436">
        <f>IF(E$21=0,"",(E43/E$21*100))</f>
        <v>0</v>
      </c>
      <c r="G43" s="364">
        <f>ROUND('Zins und Tilgung'!D17,-2)</f>
        <v>0</v>
      </c>
      <c r="H43" s="436" t="str">
        <f>IF(G$21=0,"",(G43/G$21*100))</f>
        <v/>
      </c>
      <c r="I43" s="364">
        <f>ROUND('Zins und Tilgung'!D18,-2)</f>
        <v>0</v>
      </c>
      <c r="J43" s="436" t="str">
        <f>IF(I$21=0,"",(I43/I$21*100))</f>
        <v/>
      </c>
      <c r="K43" s="63"/>
      <c r="L43" s="63"/>
      <c r="M43" s="63"/>
      <c r="N43" s="63"/>
      <c r="O43" s="63"/>
      <c r="P43" s="63"/>
      <c r="Q43" s="63"/>
      <c r="R43" s="63"/>
      <c r="S43" s="63"/>
      <c r="T43" s="63"/>
      <c r="U43" s="63"/>
      <c r="V43" s="63"/>
      <c r="W43" s="63"/>
    </row>
    <row r="44" spans="1:23">
      <c r="C44" s="94" t="s">
        <v>453</v>
      </c>
      <c r="D44" s="94"/>
      <c r="E44" s="94">
        <f>IF(OR(8=Startseite!$A49,9=Startseite!$A49,10=Startseite!$A49),0,Unternehmerlohn!F45)</f>
        <v>0</v>
      </c>
      <c r="F44" s="405">
        <f>IF(E$21=0,"",(E44/E$21*100))</f>
        <v>0</v>
      </c>
      <c r="G44" s="94">
        <f>IF(OR(8=Startseite!$A49,9=Startseite!$A49,10=Startseite!$A49),0,Unternehmerlohn!H45)</f>
        <v>0</v>
      </c>
      <c r="H44" s="405" t="str">
        <f>IF(G$21=0,"",(G44/G$21*100))</f>
        <v/>
      </c>
      <c r="I44" s="94">
        <f>IF(OR(8=Startseite!$A49,9=Startseite!$A49,10=Startseite!$A49),0,Unternehmerlohn!J45)</f>
        <v>0</v>
      </c>
      <c r="J44" s="405" t="str">
        <f>IF(I$21=0,"",(I44/I$21*100))</f>
        <v/>
      </c>
      <c r="K44" s="63"/>
      <c r="L44" s="63"/>
      <c r="M44" s="63"/>
      <c r="N44" s="63"/>
      <c r="O44" s="63"/>
      <c r="P44" s="63"/>
      <c r="Q44" s="63"/>
      <c r="R44" s="63"/>
      <c r="S44" s="63"/>
      <c r="T44" s="63"/>
      <c r="U44" s="63"/>
      <c r="V44" s="63"/>
      <c r="W44" s="63"/>
    </row>
    <row r="45" spans="1:23">
      <c r="C45" s="147" t="s">
        <v>301</v>
      </c>
      <c r="D45" s="437"/>
      <c r="E45" s="389">
        <f>E40+E42-E43-E44</f>
        <v>88400</v>
      </c>
      <c r="F45" s="91">
        <f>IF(Rentabilität!E$21=0,"",(E45/Rentabilität!E$21*100))</f>
        <v>88.4</v>
      </c>
      <c r="G45" s="389">
        <f>G40+G42-G43-G44</f>
        <v>0</v>
      </c>
      <c r="H45" s="91" t="str">
        <f>IF(Rentabilität!G$21=0,"",(G45/Rentabilität!G$21*100))</f>
        <v/>
      </c>
      <c r="I45" s="389">
        <f>I40+I42-I43-I44</f>
        <v>0</v>
      </c>
      <c r="J45" s="91" t="str">
        <f>IF(Rentabilität!I$21=0,"",(I45/Rentabilität!I$21*100))</f>
        <v/>
      </c>
      <c r="K45" s="63"/>
      <c r="L45" s="63"/>
      <c r="M45" s="63"/>
      <c r="N45" s="63"/>
      <c r="O45" s="63"/>
      <c r="P45" s="63"/>
      <c r="Q45" s="63"/>
      <c r="R45" s="63"/>
      <c r="S45" s="63"/>
      <c r="T45" s="63"/>
      <c r="U45" s="63"/>
      <c r="V45" s="63"/>
      <c r="W45" s="63"/>
    </row>
    <row r="46" spans="1:23">
      <c r="C46" s="451"/>
      <c r="D46" s="133"/>
      <c r="E46" s="452"/>
      <c r="F46" s="453"/>
      <c r="G46" s="452"/>
      <c r="H46" s="453"/>
      <c r="I46" s="452"/>
      <c r="J46" s="453"/>
      <c r="K46" s="63"/>
      <c r="L46" s="63"/>
      <c r="M46" s="63"/>
      <c r="N46" s="63"/>
      <c r="O46" s="63"/>
      <c r="P46" s="63"/>
      <c r="Q46" s="63"/>
      <c r="R46" s="63"/>
      <c r="S46" s="63"/>
      <c r="T46" s="63"/>
      <c r="U46" s="63"/>
      <c r="V46" s="63"/>
      <c r="W46" s="63"/>
    </row>
    <row r="47" spans="1:23">
      <c r="C47" s="63"/>
      <c r="D47" s="63"/>
      <c r="E47" s="63"/>
      <c r="F47" s="63"/>
      <c r="G47" s="63"/>
      <c r="H47" s="63"/>
      <c r="I47" s="63"/>
      <c r="J47" s="63"/>
      <c r="K47" s="63"/>
      <c r="L47" s="63"/>
      <c r="M47" s="63"/>
      <c r="N47" s="63"/>
      <c r="O47" s="63"/>
      <c r="P47" s="63"/>
      <c r="Q47" s="63"/>
      <c r="R47" s="63"/>
      <c r="S47" s="63"/>
      <c r="T47" s="63"/>
      <c r="U47" s="63"/>
      <c r="V47" s="63"/>
      <c r="W47" s="63"/>
    </row>
    <row r="48" spans="1:23">
      <c r="C48" s="63"/>
      <c r="D48" s="63"/>
      <c r="E48" s="63"/>
      <c r="F48" s="63"/>
      <c r="G48" s="63"/>
      <c r="H48" s="63"/>
      <c r="I48" s="63"/>
      <c r="J48" s="63"/>
      <c r="K48" s="63"/>
      <c r="L48" s="63"/>
      <c r="M48" s="63"/>
      <c r="N48" s="63"/>
      <c r="O48" s="63"/>
      <c r="P48" s="63"/>
      <c r="Q48" s="63"/>
      <c r="R48" s="63"/>
      <c r="S48" s="63"/>
      <c r="T48" s="63"/>
      <c r="U48" s="63"/>
      <c r="V48" s="63"/>
      <c r="W48" s="63"/>
    </row>
    <row r="49" spans="3:23">
      <c r="C49" s="63"/>
      <c r="D49" s="63"/>
      <c r="E49" s="63"/>
      <c r="F49" s="63"/>
      <c r="G49" s="63"/>
      <c r="H49" s="63"/>
      <c r="I49" s="63"/>
      <c r="J49" s="63"/>
      <c r="K49" s="63"/>
      <c r="L49" s="63"/>
      <c r="M49" s="63"/>
      <c r="N49" s="63"/>
      <c r="O49" s="63"/>
      <c r="P49" s="63"/>
      <c r="Q49" s="63"/>
      <c r="R49" s="63"/>
      <c r="S49" s="63"/>
      <c r="T49" s="63"/>
      <c r="U49" s="63"/>
      <c r="V49" s="63"/>
      <c r="W49" s="63"/>
    </row>
    <row r="50" spans="3:23">
      <c r="C50" s="63"/>
      <c r="D50" s="63"/>
      <c r="E50" s="63"/>
      <c r="F50" s="63"/>
      <c r="G50" s="63"/>
      <c r="H50" s="63"/>
      <c r="I50" s="63"/>
      <c r="J50" s="63"/>
      <c r="K50" s="63"/>
      <c r="L50" s="63"/>
      <c r="M50" s="63"/>
      <c r="N50" s="63"/>
      <c r="O50" s="63"/>
      <c r="P50" s="63"/>
      <c r="Q50" s="63"/>
      <c r="R50" s="63"/>
      <c r="S50" s="63"/>
      <c r="T50" s="63"/>
      <c r="U50" s="63"/>
      <c r="V50" s="63"/>
      <c r="W50" s="63"/>
    </row>
    <row r="51" spans="3:23">
      <c r="C51" s="63"/>
      <c r="D51" s="63"/>
      <c r="E51" s="63"/>
      <c r="F51" s="63"/>
      <c r="G51" s="63"/>
      <c r="H51" s="63"/>
      <c r="I51" s="63"/>
      <c r="J51" s="63"/>
      <c r="K51" s="63"/>
      <c r="L51" s="63"/>
      <c r="M51" s="63"/>
      <c r="N51" s="63"/>
      <c r="O51" s="63"/>
      <c r="P51" s="63"/>
      <c r="Q51" s="63"/>
      <c r="R51" s="63"/>
      <c r="S51" s="63"/>
      <c r="T51" s="63"/>
      <c r="U51" s="63"/>
      <c r="V51" s="63"/>
      <c r="W51" s="63"/>
    </row>
    <row r="52" spans="3:23">
      <c r="C52" s="63"/>
      <c r="D52" s="63"/>
      <c r="E52" s="63"/>
      <c r="F52" s="63"/>
      <c r="G52" s="63"/>
      <c r="H52" s="63"/>
      <c r="I52" s="63"/>
      <c r="J52" s="63"/>
      <c r="K52" s="63"/>
      <c r="L52" s="63"/>
      <c r="M52" s="63"/>
      <c r="N52" s="63"/>
      <c r="O52" s="63"/>
      <c r="P52" s="63"/>
      <c r="Q52" s="63"/>
      <c r="R52" s="63"/>
      <c r="S52" s="63"/>
      <c r="T52" s="63"/>
      <c r="U52" s="63"/>
      <c r="V52" s="63"/>
      <c r="W52" s="63"/>
    </row>
    <row r="53" spans="3:23">
      <c r="C53" s="63"/>
      <c r="D53" s="63"/>
      <c r="E53" s="63"/>
      <c r="F53" s="63"/>
      <c r="G53" s="63"/>
      <c r="H53" s="63"/>
      <c r="I53" s="63"/>
      <c r="J53" s="63"/>
      <c r="K53" s="63"/>
      <c r="L53" s="63"/>
      <c r="M53" s="63"/>
      <c r="N53" s="63"/>
      <c r="O53" s="63"/>
      <c r="P53" s="63"/>
      <c r="Q53" s="63"/>
      <c r="R53" s="63"/>
      <c r="S53" s="63"/>
      <c r="T53" s="63"/>
      <c r="U53" s="63"/>
      <c r="V53" s="63"/>
      <c r="W53" s="63"/>
    </row>
    <row r="54" spans="3:23">
      <c r="C54" s="63"/>
      <c r="D54" s="63"/>
      <c r="E54" s="63"/>
      <c r="F54" s="63"/>
      <c r="G54" s="63"/>
      <c r="H54" s="63"/>
      <c r="I54" s="63"/>
      <c r="J54" s="63"/>
      <c r="K54" s="63"/>
      <c r="L54" s="63"/>
      <c r="M54" s="63"/>
      <c r="N54" s="63"/>
      <c r="O54" s="63"/>
      <c r="P54" s="63"/>
      <c r="Q54" s="63"/>
      <c r="R54" s="63"/>
      <c r="S54" s="63"/>
      <c r="T54" s="63"/>
      <c r="U54" s="63"/>
      <c r="V54" s="63"/>
      <c r="W54" s="63"/>
    </row>
    <row r="55" spans="3:23">
      <c r="C55" s="63"/>
      <c r="D55" s="63"/>
      <c r="E55" s="63"/>
      <c r="F55" s="63"/>
      <c r="G55" s="63"/>
      <c r="H55" s="63"/>
      <c r="I55" s="63"/>
      <c r="J55" s="63"/>
      <c r="K55" s="63"/>
      <c r="L55" s="63"/>
      <c r="M55" s="63"/>
      <c r="N55" s="63"/>
      <c r="O55" s="63"/>
      <c r="P55" s="63"/>
      <c r="Q55" s="63"/>
      <c r="R55" s="63"/>
      <c r="S55" s="63"/>
      <c r="T55" s="63"/>
      <c r="U55" s="63"/>
      <c r="V55" s="63"/>
      <c r="W55" s="63"/>
    </row>
    <row r="56" spans="3:23">
      <c r="C56" s="63"/>
      <c r="D56" s="63"/>
      <c r="E56" s="63"/>
      <c r="F56" s="63"/>
      <c r="G56" s="63"/>
      <c r="H56" s="63"/>
      <c r="I56" s="63"/>
      <c r="J56" s="63"/>
      <c r="K56" s="63"/>
      <c r="L56" s="63"/>
      <c r="M56" s="63"/>
      <c r="N56" s="63"/>
      <c r="O56" s="63"/>
      <c r="P56" s="63"/>
      <c r="Q56" s="63"/>
      <c r="R56" s="63"/>
      <c r="S56" s="63"/>
      <c r="T56" s="63"/>
      <c r="U56" s="63"/>
      <c r="V56" s="63"/>
      <c r="W56" s="63"/>
    </row>
    <row r="57" spans="3:23">
      <c r="C57" s="63"/>
      <c r="D57" s="63"/>
      <c r="E57" s="63"/>
      <c r="F57" s="63"/>
      <c r="G57" s="63"/>
      <c r="H57" s="63"/>
      <c r="I57" s="63"/>
      <c r="J57" s="63"/>
      <c r="K57" s="63"/>
      <c r="L57" s="63"/>
      <c r="M57" s="63"/>
      <c r="N57" s="63"/>
      <c r="O57" s="63"/>
      <c r="P57" s="63"/>
      <c r="Q57" s="63"/>
      <c r="R57" s="63"/>
      <c r="S57" s="63"/>
      <c r="T57" s="63"/>
      <c r="U57" s="63"/>
      <c r="V57" s="63"/>
      <c r="W57" s="63"/>
    </row>
    <row r="58" spans="3:23">
      <c r="C58" s="63"/>
      <c r="D58" s="63"/>
      <c r="E58" s="63"/>
      <c r="F58" s="63"/>
      <c r="G58" s="63"/>
      <c r="H58" s="63"/>
      <c r="I58" s="63"/>
      <c r="J58" s="63"/>
      <c r="K58" s="63"/>
      <c r="L58" s="63"/>
      <c r="M58" s="63"/>
      <c r="N58" s="63"/>
      <c r="O58" s="63"/>
      <c r="P58" s="63"/>
      <c r="Q58" s="63"/>
      <c r="R58" s="63"/>
      <c r="S58" s="63"/>
      <c r="T58" s="63"/>
      <c r="U58" s="63"/>
      <c r="V58" s="63"/>
      <c r="W58" s="63"/>
    </row>
    <row r="59" spans="3:23">
      <c r="C59" s="63"/>
      <c r="D59" s="63"/>
      <c r="E59" s="63"/>
      <c r="F59" s="63"/>
      <c r="G59" s="63"/>
      <c r="H59" s="63"/>
      <c r="I59" s="63"/>
      <c r="J59" s="63"/>
      <c r="K59" s="63"/>
      <c r="L59" s="63"/>
      <c r="M59" s="63"/>
      <c r="N59" s="63"/>
      <c r="O59" s="63"/>
      <c r="P59" s="63"/>
      <c r="Q59" s="63"/>
      <c r="R59" s="63"/>
      <c r="S59" s="63"/>
      <c r="T59" s="63"/>
      <c r="U59" s="63"/>
      <c r="V59" s="63"/>
      <c r="W59" s="63"/>
    </row>
    <row r="60" spans="3:23">
      <c r="C60" s="63"/>
      <c r="D60" s="63"/>
      <c r="E60" s="63"/>
      <c r="F60" s="63"/>
      <c r="G60" s="63"/>
      <c r="H60" s="63"/>
      <c r="I60" s="63"/>
      <c r="J60" s="63"/>
      <c r="K60" s="63"/>
      <c r="L60" s="63"/>
      <c r="M60" s="63"/>
      <c r="N60" s="63"/>
      <c r="O60" s="63"/>
      <c r="P60" s="63"/>
      <c r="Q60" s="63"/>
      <c r="R60" s="63"/>
      <c r="S60" s="63"/>
      <c r="T60" s="63"/>
      <c r="U60" s="63"/>
      <c r="V60" s="63"/>
      <c r="W60" s="63"/>
    </row>
    <row r="61" spans="3:23">
      <c r="C61" s="63"/>
      <c r="D61" s="63"/>
      <c r="E61" s="63"/>
      <c r="F61" s="63"/>
      <c r="G61" s="63"/>
      <c r="H61" s="63"/>
      <c r="I61" s="63"/>
      <c r="J61" s="63"/>
      <c r="K61" s="63"/>
      <c r="L61" s="63"/>
      <c r="M61" s="63"/>
      <c r="N61" s="63"/>
      <c r="O61" s="63"/>
      <c r="P61" s="63"/>
      <c r="Q61" s="63"/>
      <c r="R61" s="63"/>
      <c r="S61" s="63"/>
      <c r="T61" s="63"/>
      <c r="U61" s="63"/>
      <c r="V61" s="63"/>
      <c r="W61" s="63"/>
    </row>
    <row r="62" spans="3:23">
      <c r="C62" s="63"/>
      <c r="D62" s="63"/>
      <c r="E62" s="63"/>
      <c r="F62" s="63"/>
      <c r="G62" s="63"/>
      <c r="H62" s="63"/>
      <c r="I62" s="63"/>
      <c r="J62" s="63"/>
      <c r="K62" s="63"/>
      <c r="L62" s="63"/>
      <c r="M62" s="63"/>
      <c r="N62" s="63"/>
      <c r="O62" s="63"/>
      <c r="P62" s="63"/>
      <c r="Q62" s="63"/>
      <c r="R62" s="63"/>
      <c r="S62" s="63"/>
      <c r="T62" s="63"/>
      <c r="U62" s="63"/>
      <c r="V62" s="63"/>
      <c r="W62" s="63"/>
    </row>
    <row r="63" spans="3:23">
      <c r="C63" s="63"/>
      <c r="D63" s="63"/>
      <c r="E63" s="63"/>
      <c r="F63" s="63"/>
      <c r="G63" s="63"/>
      <c r="H63" s="63"/>
      <c r="I63" s="63"/>
      <c r="J63" s="63"/>
      <c r="K63" s="63"/>
      <c r="L63" s="63"/>
      <c r="M63" s="63"/>
      <c r="N63" s="63"/>
      <c r="O63" s="63"/>
      <c r="P63" s="63"/>
      <c r="Q63" s="63"/>
      <c r="R63" s="63"/>
      <c r="S63" s="63"/>
      <c r="T63" s="63"/>
      <c r="U63" s="63"/>
      <c r="V63" s="63"/>
      <c r="W63" s="63"/>
    </row>
    <row r="64" spans="3:23">
      <c r="C64" s="63"/>
      <c r="D64" s="63"/>
      <c r="E64" s="63"/>
      <c r="F64" s="63"/>
      <c r="G64" s="63"/>
      <c r="H64" s="63"/>
      <c r="I64" s="63"/>
      <c r="J64" s="63"/>
      <c r="K64" s="63"/>
      <c r="L64" s="63"/>
      <c r="M64" s="63"/>
      <c r="N64" s="63"/>
      <c r="O64" s="63"/>
      <c r="P64" s="63"/>
      <c r="Q64" s="63"/>
      <c r="R64" s="63"/>
      <c r="S64" s="63"/>
      <c r="T64" s="63"/>
      <c r="U64" s="63"/>
      <c r="V64" s="63"/>
      <c r="W64" s="63"/>
    </row>
    <row r="65" spans="3:23">
      <c r="C65" s="63"/>
      <c r="D65" s="63"/>
      <c r="E65" s="63"/>
      <c r="F65" s="63"/>
      <c r="G65" s="63"/>
      <c r="H65" s="63"/>
      <c r="I65" s="63"/>
      <c r="J65" s="63"/>
      <c r="K65" s="63"/>
      <c r="L65" s="63"/>
      <c r="M65" s="63"/>
      <c r="N65" s="63"/>
      <c r="O65" s="63"/>
      <c r="P65" s="63"/>
      <c r="Q65" s="63"/>
      <c r="R65" s="63"/>
      <c r="S65" s="63"/>
      <c r="T65" s="63"/>
      <c r="U65" s="63"/>
      <c r="V65" s="63"/>
      <c r="W65" s="63"/>
    </row>
    <row r="66" spans="3:23">
      <c r="C66" s="63"/>
      <c r="D66" s="63"/>
      <c r="E66" s="63"/>
      <c r="F66" s="63"/>
      <c r="G66" s="63"/>
      <c r="H66" s="63"/>
      <c r="I66" s="63"/>
      <c r="J66" s="63"/>
      <c r="K66" s="63"/>
      <c r="L66" s="63"/>
      <c r="M66" s="63"/>
      <c r="N66" s="63"/>
      <c r="O66" s="63"/>
      <c r="P66" s="63"/>
      <c r="Q66" s="63"/>
      <c r="R66" s="63"/>
      <c r="S66" s="63"/>
      <c r="T66" s="63"/>
      <c r="U66" s="63"/>
      <c r="V66" s="63"/>
      <c r="W66" s="63"/>
    </row>
    <row r="67" spans="3:23">
      <c r="C67" s="63"/>
      <c r="D67" s="63"/>
      <c r="E67" s="63"/>
      <c r="F67" s="63"/>
      <c r="G67" s="63"/>
      <c r="H67" s="63"/>
      <c r="I67" s="63"/>
      <c r="J67" s="63"/>
      <c r="K67" s="63"/>
      <c r="L67" s="63"/>
      <c r="M67" s="63"/>
      <c r="N67" s="63"/>
      <c r="O67" s="63"/>
      <c r="P67" s="63"/>
      <c r="Q67" s="63"/>
      <c r="R67" s="63"/>
      <c r="S67" s="63"/>
      <c r="T67" s="63"/>
      <c r="U67" s="63"/>
      <c r="V67" s="63"/>
      <c r="W67" s="63"/>
    </row>
    <row r="68" spans="3:23">
      <c r="C68" s="63"/>
      <c r="D68" s="63"/>
      <c r="E68" s="63"/>
      <c r="F68" s="63"/>
      <c r="G68" s="63"/>
      <c r="H68" s="63"/>
      <c r="I68" s="63"/>
      <c r="J68" s="63"/>
      <c r="K68" s="63"/>
      <c r="L68" s="63"/>
      <c r="M68" s="63"/>
      <c r="N68" s="63"/>
      <c r="O68" s="63"/>
      <c r="P68" s="63"/>
      <c r="Q68" s="63"/>
      <c r="R68" s="63"/>
      <c r="S68" s="63"/>
      <c r="T68" s="63"/>
      <c r="U68" s="63"/>
      <c r="V68" s="63"/>
      <c r="W68" s="63"/>
    </row>
    <row r="69" spans="3:23">
      <c r="C69" s="63"/>
      <c r="D69" s="63"/>
      <c r="E69" s="63"/>
      <c r="F69" s="63"/>
      <c r="G69" s="63"/>
      <c r="H69" s="63"/>
      <c r="I69" s="63"/>
      <c r="J69" s="63"/>
      <c r="K69" s="63"/>
      <c r="L69" s="63"/>
      <c r="M69" s="63"/>
      <c r="N69" s="63"/>
      <c r="O69" s="63"/>
      <c r="P69" s="63"/>
      <c r="Q69" s="63"/>
      <c r="R69" s="63"/>
      <c r="S69" s="63"/>
      <c r="T69" s="63"/>
      <c r="U69" s="63"/>
      <c r="V69" s="63"/>
      <c r="W69" s="63"/>
    </row>
    <row r="70" spans="3:23">
      <c r="C70" s="63"/>
      <c r="D70" s="63"/>
      <c r="E70" s="63"/>
      <c r="F70" s="63"/>
      <c r="G70" s="63"/>
      <c r="H70" s="63"/>
      <c r="I70" s="63"/>
      <c r="J70" s="63"/>
      <c r="K70" s="63"/>
      <c r="L70" s="63"/>
      <c r="M70" s="63"/>
      <c r="N70" s="63"/>
      <c r="O70" s="63"/>
      <c r="P70" s="63"/>
      <c r="Q70" s="63"/>
      <c r="R70" s="63"/>
      <c r="S70" s="63"/>
      <c r="T70" s="63"/>
      <c r="U70" s="63"/>
      <c r="V70" s="63"/>
      <c r="W70" s="63"/>
    </row>
    <row r="71" spans="3:23">
      <c r="C71" s="63"/>
      <c r="D71" s="63"/>
      <c r="E71" s="63"/>
      <c r="F71" s="63"/>
      <c r="G71" s="63"/>
      <c r="H71" s="63"/>
      <c r="I71" s="63"/>
      <c r="J71" s="63"/>
      <c r="K71" s="63"/>
      <c r="L71" s="63"/>
      <c r="M71" s="63"/>
      <c r="N71" s="63"/>
      <c r="O71" s="63"/>
      <c r="P71" s="63"/>
      <c r="Q71" s="63"/>
      <c r="R71" s="63"/>
      <c r="S71" s="63"/>
      <c r="T71" s="63"/>
      <c r="U71" s="63"/>
      <c r="V71" s="63"/>
      <c r="W71" s="63"/>
    </row>
    <row r="72" spans="3:23">
      <c r="C72" s="63"/>
      <c r="D72" s="63"/>
      <c r="E72" s="63"/>
      <c r="F72" s="63"/>
      <c r="G72" s="63"/>
      <c r="H72" s="63"/>
      <c r="I72" s="63"/>
      <c r="J72" s="63"/>
      <c r="K72" s="63"/>
      <c r="L72" s="63"/>
      <c r="M72" s="63"/>
      <c r="N72" s="63"/>
      <c r="O72" s="63"/>
      <c r="P72" s="63"/>
      <c r="Q72" s="63"/>
      <c r="R72" s="63"/>
      <c r="S72" s="63"/>
      <c r="T72" s="63"/>
      <c r="U72" s="63"/>
      <c r="V72" s="63"/>
      <c r="W72" s="63"/>
    </row>
    <row r="73" spans="3:23">
      <c r="C73" s="63"/>
      <c r="D73" s="63"/>
      <c r="E73" s="63"/>
      <c r="F73" s="63"/>
      <c r="G73" s="63"/>
      <c r="H73" s="63"/>
      <c r="I73" s="63"/>
      <c r="J73" s="63"/>
      <c r="K73" s="63"/>
      <c r="L73" s="63"/>
      <c r="M73" s="63"/>
      <c r="N73" s="63"/>
      <c r="O73" s="63"/>
      <c r="P73" s="63"/>
      <c r="Q73" s="63"/>
      <c r="R73" s="63"/>
      <c r="S73" s="63"/>
      <c r="T73" s="63"/>
      <c r="U73" s="63"/>
      <c r="V73" s="63"/>
      <c r="W73" s="63"/>
    </row>
    <row r="74" spans="3:23">
      <c r="C74" s="63"/>
      <c r="D74" s="63"/>
      <c r="E74" s="63"/>
      <c r="F74" s="63"/>
      <c r="G74" s="63"/>
      <c r="H74" s="63"/>
      <c r="I74" s="63"/>
      <c r="J74" s="63"/>
      <c r="K74" s="63"/>
      <c r="L74" s="63"/>
      <c r="M74" s="63"/>
      <c r="N74" s="63"/>
      <c r="O74" s="63"/>
      <c r="P74" s="63"/>
      <c r="Q74" s="63"/>
      <c r="R74" s="63"/>
      <c r="S74" s="63"/>
      <c r="T74" s="63"/>
      <c r="U74" s="63"/>
      <c r="V74" s="63"/>
      <c r="W74" s="63"/>
    </row>
    <row r="75" spans="3:23">
      <c r="C75" s="63"/>
      <c r="D75" s="63"/>
      <c r="E75" s="63"/>
      <c r="F75" s="63"/>
      <c r="G75" s="63"/>
      <c r="H75" s="63"/>
      <c r="I75" s="63"/>
      <c r="J75" s="63"/>
      <c r="K75" s="63"/>
      <c r="L75" s="63"/>
      <c r="M75" s="63"/>
      <c r="N75" s="63"/>
      <c r="O75" s="63"/>
      <c r="P75" s="63"/>
      <c r="Q75" s="63"/>
      <c r="R75" s="63"/>
      <c r="S75" s="63"/>
      <c r="T75" s="63"/>
      <c r="U75" s="63"/>
      <c r="V75" s="63"/>
      <c r="W75" s="63"/>
    </row>
    <row r="76" spans="3:23">
      <c r="C76" s="63"/>
      <c r="D76" s="63"/>
      <c r="E76" s="63"/>
      <c r="F76" s="63"/>
      <c r="G76" s="63"/>
      <c r="H76" s="63"/>
      <c r="I76" s="63"/>
      <c r="J76" s="63"/>
      <c r="K76" s="63"/>
      <c r="L76" s="63"/>
      <c r="M76" s="63"/>
      <c r="N76" s="63"/>
      <c r="O76" s="63"/>
      <c r="P76" s="63"/>
      <c r="Q76" s="63"/>
      <c r="R76" s="63"/>
      <c r="S76" s="63"/>
      <c r="T76" s="63"/>
      <c r="U76" s="63"/>
      <c r="V76" s="63"/>
      <c r="W76" s="63"/>
    </row>
    <row r="77" spans="3:23">
      <c r="C77" s="63"/>
      <c r="D77" s="63"/>
      <c r="E77" s="63"/>
      <c r="F77" s="63"/>
      <c r="G77" s="63"/>
      <c r="H77" s="63"/>
      <c r="I77" s="63"/>
      <c r="J77" s="63"/>
      <c r="K77" s="63"/>
      <c r="L77" s="63"/>
      <c r="M77" s="63"/>
      <c r="N77" s="63"/>
      <c r="O77" s="63"/>
      <c r="P77" s="63"/>
      <c r="Q77" s="63"/>
      <c r="R77" s="63"/>
      <c r="S77" s="63"/>
      <c r="T77" s="63"/>
      <c r="U77" s="63"/>
      <c r="V77" s="63"/>
      <c r="W77" s="63"/>
    </row>
    <row r="78" spans="3:23">
      <c r="C78" s="63"/>
      <c r="D78" s="63"/>
      <c r="E78" s="63"/>
      <c r="F78" s="63"/>
      <c r="G78" s="63"/>
      <c r="H78" s="63"/>
      <c r="I78" s="63"/>
      <c r="J78" s="63"/>
      <c r="K78" s="63"/>
      <c r="L78" s="63"/>
      <c r="M78" s="63"/>
      <c r="N78" s="63"/>
      <c r="O78" s="63"/>
      <c r="P78" s="63"/>
      <c r="Q78" s="63"/>
      <c r="R78" s="63"/>
      <c r="S78" s="63"/>
      <c r="T78" s="63"/>
      <c r="U78" s="63"/>
      <c r="V78" s="63"/>
      <c r="W78" s="63"/>
    </row>
    <row r="79" spans="3:23">
      <c r="C79" s="63"/>
      <c r="D79" s="63"/>
      <c r="E79" s="63"/>
      <c r="F79" s="63"/>
      <c r="G79" s="63"/>
      <c r="H79" s="63"/>
      <c r="I79" s="63"/>
      <c r="J79" s="63"/>
      <c r="K79" s="63"/>
      <c r="L79" s="63"/>
      <c r="M79" s="63"/>
      <c r="N79" s="63"/>
      <c r="O79" s="63"/>
      <c r="P79" s="63"/>
      <c r="Q79" s="63"/>
      <c r="R79" s="63"/>
      <c r="S79" s="63"/>
      <c r="T79" s="63"/>
      <c r="U79" s="63"/>
      <c r="V79" s="63"/>
      <c r="W79" s="63"/>
    </row>
    <row r="80" spans="3:23">
      <c r="C80" s="63"/>
      <c r="D80" s="63"/>
      <c r="E80" s="63"/>
      <c r="F80" s="63"/>
      <c r="G80" s="63"/>
      <c r="H80" s="63"/>
      <c r="I80" s="63"/>
      <c r="J80" s="63"/>
      <c r="K80" s="63"/>
      <c r="L80" s="63"/>
      <c r="M80" s="63"/>
      <c r="N80" s="63"/>
      <c r="O80" s="63"/>
      <c r="P80" s="63"/>
      <c r="Q80" s="63"/>
      <c r="R80" s="63"/>
      <c r="S80" s="63"/>
      <c r="T80" s="63"/>
      <c r="U80" s="63"/>
      <c r="V80" s="63"/>
      <c r="W80" s="63"/>
    </row>
    <row r="81" spans="3:23">
      <c r="C81" s="63"/>
      <c r="D81" s="63"/>
      <c r="E81" s="63"/>
      <c r="F81" s="63"/>
      <c r="G81" s="63"/>
      <c r="H81" s="63"/>
      <c r="I81" s="63"/>
      <c r="J81" s="63"/>
      <c r="K81" s="63"/>
      <c r="L81" s="63"/>
      <c r="M81" s="63"/>
      <c r="N81" s="63"/>
      <c r="O81" s="63"/>
      <c r="P81" s="63"/>
      <c r="Q81" s="63"/>
      <c r="R81" s="63"/>
      <c r="S81" s="63"/>
      <c r="T81" s="63"/>
      <c r="U81" s="63"/>
      <c r="V81" s="63"/>
      <c r="W81" s="63"/>
    </row>
    <row r="82" spans="3:23">
      <c r="C82" s="63"/>
      <c r="D82" s="63"/>
      <c r="E82" s="63"/>
      <c r="F82" s="63"/>
      <c r="G82" s="63"/>
      <c r="H82" s="63"/>
      <c r="I82" s="63"/>
      <c r="J82" s="63"/>
      <c r="K82" s="63"/>
      <c r="L82" s="63"/>
      <c r="M82" s="63"/>
      <c r="N82" s="63"/>
      <c r="O82" s="63"/>
      <c r="P82" s="63"/>
      <c r="Q82" s="63"/>
      <c r="R82" s="63"/>
      <c r="S82" s="63"/>
      <c r="T82" s="63"/>
      <c r="U82" s="63"/>
      <c r="V82" s="63"/>
      <c r="W82" s="63"/>
    </row>
    <row r="83" spans="3:23">
      <c r="C83" s="63"/>
      <c r="D83" s="63"/>
      <c r="E83" s="63"/>
      <c r="F83" s="63"/>
      <c r="G83" s="63"/>
      <c r="H83" s="63"/>
      <c r="I83" s="63"/>
      <c r="J83" s="63"/>
      <c r="K83" s="63"/>
      <c r="L83" s="63"/>
      <c r="M83" s="63"/>
      <c r="N83" s="63"/>
      <c r="O83" s="63"/>
      <c r="P83" s="63"/>
      <c r="Q83" s="63"/>
      <c r="R83" s="63"/>
      <c r="S83" s="63"/>
      <c r="T83" s="63"/>
      <c r="U83" s="63"/>
      <c r="V83" s="63"/>
      <c r="W83" s="63"/>
    </row>
    <row r="84" spans="3:23">
      <c r="C84" s="63"/>
      <c r="D84" s="63"/>
      <c r="E84" s="63"/>
      <c r="F84" s="63"/>
      <c r="G84" s="63"/>
      <c r="H84" s="63"/>
      <c r="I84" s="63"/>
      <c r="J84" s="63"/>
      <c r="K84" s="63"/>
      <c r="L84" s="63"/>
      <c r="M84" s="63"/>
      <c r="N84" s="63"/>
      <c r="O84" s="63"/>
      <c r="P84" s="63"/>
      <c r="Q84" s="63"/>
      <c r="R84" s="63"/>
      <c r="S84" s="63"/>
      <c r="T84" s="63"/>
      <c r="U84" s="63"/>
      <c r="V84" s="63"/>
      <c r="W84" s="63"/>
    </row>
    <row r="85" spans="3:23">
      <c r="C85" s="63"/>
      <c r="D85" s="63"/>
      <c r="E85" s="63"/>
      <c r="F85" s="63"/>
      <c r="G85" s="63"/>
      <c r="H85" s="63"/>
      <c r="I85" s="63"/>
      <c r="J85" s="63"/>
      <c r="K85" s="63"/>
      <c r="L85" s="63"/>
      <c r="M85" s="63"/>
      <c r="N85" s="63"/>
      <c r="O85" s="63"/>
      <c r="P85" s="63"/>
      <c r="Q85" s="63"/>
      <c r="R85" s="63"/>
      <c r="S85" s="63"/>
      <c r="T85" s="63"/>
      <c r="U85" s="63"/>
      <c r="V85" s="63"/>
      <c r="W85" s="63"/>
    </row>
    <row r="86" spans="3:23">
      <c r="C86" s="63"/>
      <c r="D86" s="63"/>
      <c r="E86" s="63"/>
      <c r="F86" s="63"/>
      <c r="G86" s="63"/>
      <c r="H86" s="63"/>
      <c r="I86" s="63"/>
      <c r="J86" s="63"/>
      <c r="K86" s="63"/>
      <c r="L86" s="63"/>
      <c r="M86" s="63"/>
      <c r="N86" s="63"/>
      <c r="O86" s="63"/>
      <c r="P86" s="63"/>
      <c r="Q86" s="63"/>
      <c r="R86" s="63"/>
      <c r="S86" s="63"/>
      <c r="T86" s="63"/>
      <c r="U86" s="63"/>
      <c r="V86" s="63"/>
      <c r="W86" s="63"/>
    </row>
    <row r="87" spans="3:23">
      <c r="C87" s="63"/>
      <c r="D87" s="63"/>
      <c r="E87" s="63"/>
      <c r="F87" s="63"/>
      <c r="G87" s="63"/>
      <c r="H87" s="63"/>
      <c r="I87" s="63"/>
      <c r="J87" s="63"/>
      <c r="K87" s="63"/>
      <c r="L87" s="63"/>
      <c r="M87" s="63"/>
      <c r="N87" s="63"/>
      <c r="O87" s="63"/>
      <c r="P87" s="63"/>
      <c r="Q87" s="63"/>
      <c r="R87" s="63"/>
      <c r="S87" s="63"/>
      <c r="T87" s="63"/>
      <c r="U87" s="63"/>
      <c r="V87" s="63"/>
      <c r="W87" s="63"/>
    </row>
    <row r="88" spans="3:23">
      <c r="C88" s="63"/>
      <c r="D88" s="63"/>
      <c r="E88" s="63"/>
      <c r="F88" s="63"/>
      <c r="G88" s="63"/>
      <c r="H88" s="63"/>
      <c r="I88" s="63"/>
      <c r="J88" s="63"/>
      <c r="K88" s="63"/>
      <c r="L88" s="63"/>
      <c r="M88" s="63"/>
      <c r="N88" s="63"/>
      <c r="O88" s="63"/>
      <c r="P88" s="63"/>
      <c r="Q88" s="63"/>
      <c r="R88" s="63"/>
      <c r="S88" s="63"/>
      <c r="T88" s="63"/>
      <c r="U88" s="63"/>
      <c r="V88" s="63"/>
      <c r="W88" s="63"/>
    </row>
    <row r="89" spans="3:23">
      <c r="C89" s="63"/>
      <c r="D89" s="63"/>
      <c r="E89" s="63"/>
      <c r="F89" s="63"/>
      <c r="G89" s="63"/>
      <c r="H89" s="63"/>
      <c r="I89" s="63"/>
      <c r="J89" s="63"/>
      <c r="K89" s="63"/>
      <c r="L89" s="63"/>
      <c r="M89" s="63"/>
      <c r="N89" s="63"/>
      <c r="O89" s="63"/>
      <c r="P89" s="63"/>
      <c r="Q89" s="63"/>
      <c r="R89" s="63"/>
      <c r="S89" s="63"/>
      <c r="T89" s="63"/>
      <c r="U89" s="63"/>
      <c r="V89" s="63"/>
      <c r="W89" s="63"/>
    </row>
    <row r="90" spans="3:23">
      <c r="C90" s="63"/>
      <c r="D90" s="63"/>
      <c r="E90" s="63"/>
      <c r="F90" s="63"/>
      <c r="G90" s="63"/>
      <c r="H90" s="63"/>
      <c r="I90" s="63"/>
      <c r="J90" s="63"/>
      <c r="K90" s="63"/>
      <c r="L90" s="63"/>
      <c r="M90" s="63"/>
      <c r="N90" s="63"/>
      <c r="O90" s="63"/>
      <c r="P90" s="63"/>
      <c r="Q90" s="63"/>
      <c r="R90" s="63"/>
      <c r="S90" s="63"/>
      <c r="T90" s="63"/>
      <c r="U90" s="63"/>
      <c r="V90" s="63"/>
      <c r="W90" s="63"/>
    </row>
    <row r="91" spans="3:23">
      <c r="C91" s="63"/>
      <c r="D91" s="63"/>
      <c r="E91" s="63"/>
      <c r="F91" s="63"/>
      <c r="G91" s="63"/>
      <c r="H91" s="63"/>
      <c r="I91" s="63"/>
      <c r="J91" s="63"/>
      <c r="K91" s="63"/>
      <c r="L91" s="63"/>
      <c r="M91" s="63"/>
      <c r="N91" s="63"/>
      <c r="O91" s="63"/>
      <c r="P91" s="63"/>
      <c r="Q91" s="63"/>
      <c r="R91" s="63"/>
      <c r="S91" s="63"/>
      <c r="T91" s="63"/>
      <c r="U91" s="63"/>
      <c r="V91" s="63"/>
      <c r="W91" s="63"/>
    </row>
    <row r="92" spans="3:23">
      <c r="C92" s="63"/>
      <c r="D92" s="63"/>
      <c r="E92" s="63"/>
      <c r="F92" s="63"/>
      <c r="G92" s="63"/>
      <c r="H92" s="63"/>
      <c r="I92" s="63"/>
      <c r="J92" s="63"/>
      <c r="K92" s="63"/>
      <c r="L92" s="63"/>
      <c r="M92" s="63"/>
      <c r="N92" s="63"/>
      <c r="O92" s="63"/>
      <c r="P92" s="63"/>
      <c r="Q92" s="63"/>
      <c r="R92" s="63"/>
      <c r="S92" s="63"/>
      <c r="T92" s="63"/>
      <c r="U92" s="63"/>
      <c r="V92" s="63"/>
      <c r="W92" s="63"/>
    </row>
    <row r="93" spans="3:23">
      <c r="C93" s="63"/>
      <c r="D93" s="63"/>
      <c r="E93" s="63"/>
      <c r="F93" s="63"/>
      <c r="G93" s="63"/>
      <c r="H93" s="63"/>
      <c r="I93" s="63"/>
      <c r="J93" s="63"/>
      <c r="K93" s="63"/>
      <c r="L93" s="63"/>
      <c r="M93" s="63"/>
      <c r="N93" s="63"/>
      <c r="O93" s="63"/>
      <c r="P93" s="63"/>
      <c r="Q93" s="63"/>
      <c r="R93" s="63"/>
      <c r="S93" s="63"/>
      <c r="T93" s="63"/>
      <c r="U93" s="63"/>
      <c r="V93" s="63"/>
      <c r="W93" s="63"/>
    </row>
    <row r="94" spans="3:23">
      <c r="C94" s="63"/>
      <c r="D94" s="63"/>
      <c r="E94" s="63"/>
      <c r="F94" s="63"/>
      <c r="G94" s="63"/>
      <c r="H94" s="63"/>
      <c r="I94" s="63"/>
      <c r="J94" s="63"/>
      <c r="K94" s="63"/>
      <c r="L94" s="63"/>
      <c r="M94" s="63"/>
      <c r="N94" s="63"/>
      <c r="O94" s="63"/>
      <c r="P94" s="63"/>
      <c r="Q94" s="63"/>
      <c r="R94" s="63"/>
      <c r="S94" s="63"/>
      <c r="T94" s="63"/>
      <c r="U94" s="63"/>
      <c r="V94" s="63"/>
      <c r="W94" s="63"/>
    </row>
    <row r="95" spans="3:23">
      <c r="C95" s="63"/>
      <c r="D95" s="63"/>
      <c r="E95" s="63"/>
      <c r="F95" s="63"/>
      <c r="G95" s="63"/>
      <c r="H95" s="63"/>
      <c r="I95" s="63"/>
      <c r="J95" s="63"/>
      <c r="K95" s="63"/>
      <c r="L95" s="63"/>
      <c r="M95" s="63"/>
      <c r="N95" s="63"/>
      <c r="O95" s="63"/>
      <c r="P95" s="63"/>
      <c r="Q95" s="63"/>
      <c r="R95" s="63"/>
      <c r="S95" s="63"/>
      <c r="T95" s="63"/>
      <c r="U95" s="63"/>
      <c r="V95" s="63"/>
      <c r="W95" s="63"/>
    </row>
    <row r="96" spans="3:23">
      <c r="C96" s="63"/>
      <c r="D96" s="63"/>
      <c r="E96" s="63"/>
      <c r="F96" s="63"/>
      <c r="G96" s="63"/>
      <c r="H96" s="63"/>
      <c r="I96" s="63"/>
      <c r="J96" s="63"/>
      <c r="K96" s="63"/>
      <c r="L96" s="63"/>
      <c r="M96" s="63"/>
      <c r="N96" s="63"/>
      <c r="O96" s="63"/>
      <c r="P96" s="63"/>
      <c r="Q96" s="63"/>
      <c r="R96" s="63"/>
      <c r="S96" s="63"/>
      <c r="T96" s="63"/>
      <c r="U96" s="63"/>
      <c r="V96" s="63"/>
      <c r="W96" s="63"/>
    </row>
    <row r="97" spans="3:23">
      <c r="C97" s="63"/>
      <c r="D97" s="63"/>
      <c r="E97" s="63"/>
      <c r="F97" s="63"/>
      <c r="G97" s="63"/>
      <c r="H97" s="63"/>
      <c r="I97" s="63"/>
      <c r="J97" s="63"/>
      <c r="K97" s="63"/>
      <c r="L97" s="63"/>
      <c r="M97" s="63"/>
      <c r="N97" s="63"/>
      <c r="O97" s="63"/>
      <c r="P97" s="63"/>
      <c r="Q97" s="63"/>
      <c r="R97" s="63"/>
      <c r="S97" s="63"/>
      <c r="T97" s="63"/>
      <c r="U97" s="63"/>
      <c r="V97" s="63"/>
      <c r="W97" s="63"/>
    </row>
    <row r="98" spans="3:23">
      <c r="C98" s="63"/>
      <c r="D98" s="63"/>
      <c r="E98" s="63"/>
      <c r="F98" s="63"/>
      <c r="G98" s="63"/>
      <c r="H98" s="63"/>
      <c r="I98" s="63"/>
      <c r="J98" s="63"/>
      <c r="K98" s="63"/>
      <c r="L98" s="63"/>
      <c r="M98" s="63"/>
      <c r="N98" s="63"/>
      <c r="O98" s="63"/>
      <c r="P98" s="63"/>
      <c r="Q98" s="63"/>
      <c r="R98" s="63"/>
      <c r="S98" s="63"/>
      <c r="T98" s="63"/>
      <c r="U98" s="63"/>
      <c r="V98" s="63"/>
      <c r="W98" s="63"/>
    </row>
    <row r="99" spans="3:23">
      <c r="C99" s="63"/>
      <c r="D99" s="63"/>
      <c r="E99" s="63"/>
      <c r="F99" s="63"/>
      <c r="G99" s="63"/>
      <c r="H99" s="63"/>
      <c r="I99" s="63"/>
      <c r="J99" s="63"/>
      <c r="K99" s="63"/>
      <c r="L99" s="63"/>
      <c r="M99" s="63"/>
      <c r="N99" s="63"/>
      <c r="O99" s="63"/>
      <c r="P99" s="63"/>
      <c r="Q99" s="63"/>
      <c r="R99" s="63"/>
      <c r="S99" s="63"/>
      <c r="T99" s="63"/>
      <c r="U99" s="63"/>
      <c r="V99" s="63"/>
      <c r="W99" s="63"/>
    </row>
    <row r="100" spans="3:23">
      <c r="C100" s="63"/>
      <c r="D100" s="63"/>
      <c r="E100" s="63"/>
      <c r="F100" s="63"/>
      <c r="G100" s="63"/>
      <c r="H100" s="63"/>
      <c r="I100" s="63"/>
      <c r="J100" s="63"/>
      <c r="K100" s="63"/>
      <c r="L100" s="63"/>
      <c r="M100" s="63"/>
      <c r="N100" s="63"/>
      <c r="O100" s="63"/>
      <c r="P100" s="63"/>
      <c r="Q100" s="63"/>
      <c r="R100" s="63"/>
      <c r="S100" s="63"/>
      <c r="T100" s="63"/>
      <c r="U100" s="63"/>
      <c r="V100" s="63"/>
      <c r="W100" s="63"/>
    </row>
    <row r="101" spans="3:23">
      <c r="C101" s="63"/>
      <c r="D101" s="63"/>
      <c r="E101" s="63"/>
      <c r="F101" s="63"/>
      <c r="G101" s="63"/>
      <c r="H101" s="63"/>
      <c r="I101" s="63"/>
      <c r="J101" s="63"/>
      <c r="K101" s="63"/>
      <c r="L101" s="63"/>
      <c r="M101" s="63"/>
      <c r="N101" s="63"/>
      <c r="O101" s="63"/>
      <c r="P101" s="63"/>
      <c r="Q101" s="63"/>
      <c r="R101" s="63"/>
      <c r="S101" s="63"/>
      <c r="T101" s="63"/>
      <c r="U101" s="63"/>
      <c r="V101" s="63"/>
      <c r="W101" s="63"/>
    </row>
    <row r="102" spans="3:23">
      <c r="C102" s="63"/>
      <c r="D102" s="63"/>
      <c r="E102" s="63"/>
      <c r="F102" s="63"/>
      <c r="G102" s="63"/>
      <c r="H102" s="63"/>
      <c r="I102" s="63"/>
      <c r="J102" s="63"/>
      <c r="K102" s="63"/>
      <c r="L102" s="63"/>
      <c r="M102" s="63"/>
      <c r="N102" s="63"/>
      <c r="O102" s="63"/>
      <c r="P102" s="63"/>
      <c r="Q102" s="63"/>
      <c r="R102" s="63"/>
      <c r="S102" s="63"/>
      <c r="T102" s="63"/>
      <c r="U102" s="63"/>
      <c r="V102" s="63"/>
      <c r="W102" s="63"/>
    </row>
    <row r="103" spans="3:23">
      <c r="C103" s="63"/>
      <c r="D103" s="63"/>
      <c r="E103" s="63"/>
      <c r="F103" s="63"/>
      <c r="G103" s="63"/>
      <c r="H103" s="63"/>
      <c r="I103" s="63"/>
      <c r="J103" s="63"/>
      <c r="K103" s="63"/>
      <c r="L103" s="63"/>
      <c r="M103" s="63"/>
      <c r="N103" s="63"/>
      <c r="O103" s="63"/>
      <c r="P103" s="63"/>
      <c r="Q103" s="63"/>
      <c r="R103" s="63"/>
      <c r="S103" s="63"/>
      <c r="T103" s="63"/>
      <c r="U103" s="63"/>
      <c r="V103" s="63"/>
      <c r="W103" s="63"/>
    </row>
    <row r="104" spans="3:23">
      <c r="C104" s="63"/>
      <c r="D104" s="63"/>
      <c r="E104" s="63"/>
      <c r="F104" s="63"/>
      <c r="G104" s="63"/>
      <c r="H104" s="63"/>
      <c r="I104" s="63"/>
      <c r="J104" s="63"/>
      <c r="K104" s="63"/>
      <c r="L104" s="63"/>
      <c r="M104" s="63"/>
      <c r="N104" s="63"/>
      <c r="O104" s="63"/>
      <c r="P104" s="63"/>
      <c r="Q104" s="63"/>
      <c r="R104" s="63"/>
      <c r="S104" s="63"/>
      <c r="T104" s="63"/>
      <c r="U104" s="63"/>
      <c r="V104" s="63"/>
      <c r="W104" s="63"/>
    </row>
    <row r="105" spans="3:23">
      <c r="C105" s="63"/>
      <c r="D105" s="63"/>
      <c r="E105" s="63"/>
      <c r="F105" s="63"/>
      <c r="G105" s="63"/>
      <c r="H105" s="63"/>
      <c r="I105" s="63"/>
      <c r="J105" s="63"/>
      <c r="K105" s="63"/>
      <c r="L105" s="63"/>
      <c r="M105" s="63"/>
      <c r="N105" s="63"/>
      <c r="O105" s="63"/>
      <c r="P105" s="63"/>
      <c r="Q105" s="63"/>
      <c r="R105" s="63"/>
      <c r="S105" s="63"/>
      <c r="T105" s="63"/>
      <c r="U105" s="63"/>
      <c r="V105" s="63"/>
      <c r="W105" s="63"/>
    </row>
  </sheetData>
  <sheetProtection sheet="1" objects="1" scenarios="1"/>
  <mergeCells count="12">
    <mergeCell ref="A21:A26"/>
    <mergeCell ref="A28:A32"/>
    <mergeCell ref="I2:J2"/>
    <mergeCell ref="J8:J9"/>
    <mergeCell ref="E7:F7"/>
    <mergeCell ref="G7:H7"/>
    <mergeCell ref="I7:J7"/>
    <mergeCell ref="E8:E9"/>
    <mergeCell ref="G8:G9"/>
    <mergeCell ref="I8:I9"/>
    <mergeCell ref="F8:F9"/>
    <mergeCell ref="H8:H9"/>
  </mergeCells>
  <hyperlinks>
    <hyperlink ref="I2" location="Startseite!C7" display="zurück zur Startseite" xr:uid="{00000000-0004-0000-0B00-000000000000}"/>
  </hyperlinks>
  <printOptions horizontalCentered="1"/>
  <pageMargins left="0.6692913385826772" right="7.874015748031496E-2" top="1.1811023622047245" bottom="0" header="0.51181102362204722" footer="0.43307086614173229"/>
  <pageSetup paperSize="9" scale="82"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dimension ref="A1:O141"/>
  <sheetViews>
    <sheetView topLeftCell="A88" zoomScale="80" zoomScaleNormal="80" workbookViewId="0">
      <selection activeCell="B103" sqref="B103"/>
    </sheetView>
  </sheetViews>
  <sheetFormatPr baseColWidth="10" defaultRowHeight="12.75"/>
  <cols>
    <col min="1" max="14" width="13" style="26" customWidth="1"/>
    <col min="15" max="16384" width="11.42578125" style="26"/>
  </cols>
  <sheetData>
    <row r="1" spans="1:15">
      <c r="A1" s="29" t="s">
        <v>382</v>
      </c>
      <c r="B1" s="30"/>
      <c r="C1" s="30"/>
      <c r="D1" s="30"/>
      <c r="E1" s="30"/>
      <c r="F1" s="30"/>
      <c r="G1" s="30"/>
      <c r="H1" s="30"/>
      <c r="I1" s="30"/>
      <c r="J1" s="30"/>
      <c r="K1" s="30"/>
      <c r="L1" s="30"/>
      <c r="M1" s="30"/>
      <c r="N1" s="30"/>
      <c r="O1" s="31"/>
    </row>
    <row r="2" spans="1:15">
      <c r="A2" s="32" t="s">
        <v>350</v>
      </c>
      <c r="B2" s="26">
        <v>1</v>
      </c>
      <c r="C2" s="26">
        <v>2</v>
      </c>
      <c r="D2" s="26">
        <v>3</v>
      </c>
      <c r="E2" s="26">
        <v>4</v>
      </c>
      <c r="F2" s="26">
        <v>5</v>
      </c>
      <c r="G2" s="26">
        <v>6</v>
      </c>
      <c r="H2" s="26">
        <v>7</v>
      </c>
      <c r="I2" s="26">
        <v>8</v>
      </c>
      <c r="J2" s="26">
        <v>9</v>
      </c>
      <c r="K2" s="26">
        <v>10</v>
      </c>
      <c r="L2" s="26">
        <v>11</v>
      </c>
      <c r="M2" s="26">
        <v>12</v>
      </c>
      <c r="N2" s="46" t="s">
        <v>5</v>
      </c>
      <c r="O2" s="34"/>
    </row>
    <row r="3" spans="1:15">
      <c r="A3" s="32">
        <v>1</v>
      </c>
      <c r="B3" s="54">
        <f>IF('Personalkosten 1. Jahr'!F15&gt;0,IF('Personalkosten 1. Jahr'!F15&lt;=Hilfstabelle!$B$2=AND('Personalkosten 1. Jahr'!G15&gt;=Hilfstabelle!$B$2),'Personalkosten 1. Jahr'!O15/('Personalkosten 1. Jahr'!G15-'Personalkosten 1. Jahr'!F15+1),0),IF('Personalkosten 1. Jahr'!E15&gt;0,'Personalkosten 1. Jahr'!O15/12,0))</f>
        <v>0</v>
      </c>
      <c r="C3" s="54">
        <f>IF('Personalkosten 1. Jahr'!F15&gt;0,IF('Personalkosten 1. Jahr'!F15&lt;=Hilfstabelle!$C$2=AND('Personalkosten 1. Jahr'!G15&gt;=Hilfstabelle!$C$2),'Personalkosten 1. Jahr'!O15/('Personalkosten 1. Jahr'!G15-'Personalkosten 1. Jahr'!F15+1),0),IF('Personalkosten 1. Jahr'!E15&gt;0,'Personalkosten 1. Jahr'!O15/12,0))</f>
        <v>0</v>
      </c>
      <c r="D3" s="54">
        <f>IF('Personalkosten 1. Jahr'!F15&gt;0,IF('Personalkosten 1. Jahr'!F15&lt;=Hilfstabelle!$D$2=AND('Personalkosten 1. Jahr'!G15&gt;=Hilfstabelle!$D$2),'Personalkosten 1. Jahr'!O15/('Personalkosten 1. Jahr'!G15-'Personalkosten 1. Jahr'!F15+1),0),IF('Personalkosten 1. Jahr'!E15&gt;0,'Personalkosten 1. Jahr'!O15/12,0))</f>
        <v>0</v>
      </c>
      <c r="E3" s="54">
        <f>IF('Personalkosten 1. Jahr'!F15&gt;0,IF('Personalkosten 1. Jahr'!F15&lt;=Hilfstabelle!$E$2=AND('Personalkosten 1. Jahr'!G15&gt;=Hilfstabelle!$E$2),'Personalkosten 1. Jahr'!O15/('Personalkosten 1. Jahr'!G15-'Personalkosten 1. Jahr'!F15+1),0),IF('Personalkosten 1. Jahr'!E15&gt;0,'Personalkosten 1. Jahr'!O15/12,0))</f>
        <v>0</v>
      </c>
      <c r="F3" s="54">
        <f>IF('Personalkosten 1. Jahr'!F15&gt;0,IF('Personalkosten 1. Jahr'!F15&lt;=Hilfstabelle!$F$2=AND('Personalkosten 1. Jahr'!G15&gt;=Hilfstabelle!$F$2),'Personalkosten 1. Jahr'!O15/('Personalkosten 1. Jahr'!G15-'Personalkosten 1. Jahr'!F15+1),0),IF('Personalkosten 1. Jahr'!E15&gt;0,'Personalkosten 1. Jahr'!O15/12,0))</f>
        <v>0</v>
      </c>
      <c r="G3" s="54">
        <f>IF('Personalkosten 1. Jahr'!F15&gt;0,IF('Personalkosten 1. Jahr'!F15&lt;=Hilfstabelle!$G$2=AND('Personalkosten 1. Jahr'!G15&gt;=Hilfstabelle!$G$2),'Personalkosten 1. Jahr'!O15/('Personalkosten 1. Jahr'!G15-'Personalkosten 1. Jahr'!F15+1),0),IF('Personalkosten 1. Jahr'!E15&gt;0,'Personalkosten 1. Jahr'!O15/12,0))</f>
        <v>0</v>
      </c>
      <c r="H3" s="54">
        <f>IF('Personalkosten 1. Jahr'!F15&gt;0,IF('Personalkosten 1. Jahr'!F15&lt;=Hilfstabelle!$H$2=AND('Personalkosten 1. Jahr'!G15&gt;=Hilfstabelle!$H$2),'Personalkosten 1. Jahr'!O15/('Personalkosten 1. Jahr'!G15-'Personalkosten 1. Jahr'!F15+1),0),IF('Personalkosten 1. Jahr'!E15&gt;0,'Personalkosten 1. Jahr'!O15/12,0))</f>
        <v>0</v>
      </c>
      <c r="I3" s="54">
        <f>IF('Personalkosten 1. Jahr'!F15&gt;0,IF('Personalkosten 1. Jahr'!F15&lt;=Hilfstabelle!$I$2=AND('Personalkosten 1. Jahr'!G15&gt;=Hilfstabelle!$I$2),'Personalkosten 1. Jahr'!O15/('Personalkosten 1. Jahr'!G15-'Personalkosten 1. Jahr'!F15+1),0),IF('Personalkosten 1. Jahr'!E15&gt;0,'Personalkosten 1. Jahr'!O15/12,0))</f>
        <v>0</v>
      </c>
      <c r="J3" s="54">
        <f>IF('Personalkosten 1. Jahr'!F15&gt;0,IF('Personalkosten 1. Jahr'!F15&lt;=Hilfstabelle!$J$2=AND('Personalkosten 1. Jahr'!G15&gt;=Hilfstabelle!$J$2),'Personalkosten 1. Jahr'!O15/('Personalkosten 1. Jahr'!G15-'Personalkosten 1. Jahr'!F15+1),0),IF('Personalkosten 1. Jahr'!E15&gt;0,'Personalkosten 1. Jahr'!O15/12,0))</f>
        <v>0</v>
      </c>
      <c r="K3" s="54">
        <f>IF('Personalkosten 1. Jahr'!F15&gt;0,IF('Personalkosten 1. Jahr'!F15&lt;=Hilfstabelle!$K$2=AND('Personalkosten 1. Jahr'!G15&gt;=Hilfstabelle!$K$2),'Personalkosten 1. Jahr'!O15/('Personalkosten 1. Jahr'!G15-'Personalkosten 1. Jahr'!F15+1),0),IF('Personalkosten 1. Jahr'!E15&gt;0,'Personalkosten 1. Jahr'!O15/12,0))</f>
        <v>0</v>
      </c>
      <c r="L3" s="54">
        <f>IF('Personalkosten 1. Jahr'!F15&gt;0,IF('Personalkosten 1. Jahr'!F15&lt;=Hilfstabelle!$L$2=AND('Personalkosten 1. Jahr'!G15&gt;=Hilfstabelle!$L$2),'Personalkosten 1. Jahr'!O15/('Personalkosten 1. Jahr'!G15-'Personalkosten 1. Jahr'!F15+1),0),IF('Personalkosten 1. Jahr'!E15&gt;0,'Personalkosten 1. Jahr'!O15/12,0))</f>
        <v>0</v>
      </c>
      <c r="M3" s="54">
        <f>IF('Personalkosten 1. Jahr'!F15&gt;0,IF('Personalkosten 1. Jahr'!F15&lt;=Hilfstabelle!$M$2=AND('Personalkosten 1. Jahr'!G15&gt;=Hilfstabelle!$M$2),'Personalkosten 1. Jahr'!O15/('Personalkosten 1. Jahr'!G15-'Personalkosten 1. Jahr'!F15+1),0),IF('Personalkosten 1. Jahr'!E15&gt;0,'Personalkosten 1. Jahr'!O15/12,0))</f>
        <v>0</v>
      </c>
      <c r="N3" s="55">
        <f t="shared" ref="N3:N29" si="0">SUM(B3:M3)</f>
        <v>0</v>
      </c>
      <c r="O3" s="42"/>
    </row>
    <row r="4" spans="1:15">
      <c r="A4" s="32">
        <v>2</v>
      </c>
      <c r="B4" s="54">
        <f>IF('Personalkosten 1. Jahr'!F16&gt;0,IF('Personalkosten 1. Jahr'!F16&lt;=Hilfstabelle!$B$2=AND('Personalkosten 1. Jahr'!G16&gt;=Hilfstabelle!$B$2),'Personalkosten 1. Jahr'!O16/('Personalkosten 1. Jahr'!G16-'Personalkosten 1. Jahr'!F16+1),0),IF('Personalkosten 1. Jahr'!E16&gt;0,'Personalkosten 1. Jahr'!O16/12,0))</f>
        <v>0</v>
      </c>
      <c r="C4" s="54">
        <f>IF('Personalkosten 1. Jahr'!F16&gt;0,IF('Personalkosten 1. Jahr'!F16&lt;=Hilfstabelle!$C$2=AND('Personalkosten 1. Jahr'!G16&gt;=Hilfstabelle!$C$2),'Personalkosten 1. Jahr'!O16/('Personalkosten 1. Jahr'!G16-'Personalkosten 1. Jahr'!F16+1),0),IF('Personalkosten 1. Jahr'!E16&gt;0,'Personalkosten 1. Jahr'!O16/12,0))</f>
        <v>0</v>
      </c>
      <c r="D4" s="54">
        <f>IF('Personalkosten 1. Jahr'!F16&gt;0,IF('Personalkosten 1. Jahr'!F16&lt;=Hilfstabelle!$D$2=AND('Personalkosten 1. Jahr'!G16&gt;=Hilfstabelle!$D$2),'Personalkosten 1. Jahr'!O16/('Personalkosten 1. Jahr'!G16-'Personalkosten 1. Jahr'!F16+1),0),IF('Personalkosten 1. Jahr'!E16&gt;0,'Personalkosten 1. Jahr'!O16/12,0))</f>
        <v>0</v>
      </c>
      <c r="E4" s="54">
        <f>IF('Personalkosten 1. Jahr'!F16&gt;0,IF('Personalkosten 1. Jahr'!F16&lt;=Hilfstabelle!$E$2=AND('Personalkosten 1. Jahr'!G16&gt;=Hilfstabelle!$E$2),'Personalkosten 1. Jahr'!O16/('Personalkosten 1. Jahr'!G16-'Personalkosten 1. Jahr'!F16+1),0),IF('Personalkosten 1. Jahr'!E16&gt;0,'Personalkosten 1. Jahr'!O16/12,0))</f>
        <v>0</v>
      </c>
      <c r="F4" s="54">
        <f>IF('Personalkosten 1. Jahr'!F16&gt;0,IF('Personalkosten 1. Jahr'!F16&lt;=Hilfstabelle!$F$2=AND('Personalkosten 1. Jahr'!G16&gt;=Hilfstabelle!$F$2),'Personalkosten 1. Jahr'!O16/('Personalkosten 1. Jahr'!G16-'Personalkosten 1. Jahr'!F16+1),0),IF('Personalkosten 1. Jahr'!E16&gt;0,'Personalkosten 1. Jahr'!O16/12,0))</f>
        <v>0</v>
      </c>
      <c r="G4" s="54">
        <f>IF('Personalkosten 1. Jahr'!F16&gt;0,IF('Personalkosten 1. Jahr'!F16&lt;=Hilfstabelle!$G$2=AND('Personalkosten 1. Jahr'!G16&gt;=Hilfstabelle!$G$2),'Personalkosten 1. Jahr'!O16/('Personalkosten 1. Jahr'!G16-'Personalkosten 1. Jahr'!F16+1),0),IF('Personalkosten 1. Jahr'!E16&gt;0,'Personalkosten 1. Jahr'!O16/12,0))</f>
        <v>0</v>
      </c>
      <c r="H4" s="54">
        <f>IF('Personalkosten 1. Jahr'!F16&gt;0,IF('Personalkosten 1. Jahr'!F16&lt;=Hilfstabelle!$H$2=AND('Personalkosten 1. Jahr'!G16&gt;=Hilfstabelle!$H$2),'Personalkosten 1. Jahr'!O16/('Personalkosten 1. Jahr'!G16-'Personalkosten 1. Jahr'!F16+1),0),IF('Personalkosten 1. Jahr'!E16&gt;0,'Personalkosten 1. Jahr'!O16/12,0))</f>
        <v>0</v>
      </c>
      <c r="I4" s="54">
        <f>IF('Personalkosten 1. Jahr'!F16&gt;0,IF('Personalkosten 1. Jahr'!F16&lt;=Hilfstabelle!$I$2=AND('Personalkosten 1. Jahr'!G16&gt;=Hilfstabelle!$I$2),'Personalkosten 1. Jahr'!O16/('Personalkosten 1. Jahr'!G16-'Personalkosten 1. Jahr'!F16+1),0),IF('Personalkosten 1. Jahr'!E16&gt;0,'Personalkosten 1. Jahr'!O16/12,0))</f>
        <v>0</v>
      </c>
      <c r="J4" s="54">
        <f>IF('Personalkosten 1. Jahr'!F16&gt;0,IF('Personalkosten 1. Jahr'!F16&lt;=Hilfstabelle!$J$2=AND('Personalkosten 1. Jahr'!G16&gt;=Hilfstabelle!$J$2),'Personalkosten 1. Jahr'!O16/('Personalkosten 1. Jahr'!G16-'Personalkosten 1. Jahr'!F16+1),0),IF('Personalkosten 1. Jahr'!E16&gt;0,'Personalkosten 1. Jahr'!O16/12,0))</f>
        <v>0</v>
      </c>
      <c r="K4" s="54">
        <f>IF('Personalkosten 1. Jahr'!F16&gt;0,IF('Personalkosten 1. Jahr'!F16&lt;=Hilfstabelle!$K$2=AND('Personalkosten 1. Jahr'!G16&gt;=Hilfstabelle!$K$2),'Personalkosten 1. Jahr'!O16/('Personalkosten 1. Jahr'!G16-'Personalkosten 1. Jahr'!F16+1),0),IF('Personalkosten 1. Jahr'!E16&gt;0,'Personalkosten 1. Jahr'!O16/12,0))</f>
        <v>0</v>
      </c>
      <c r="L4" s="54">
        <f>IF('Personalkosten 1. Jahr'!F16&gt;0,IF('Personalkosten 1. Jahr'!F16&lt;=Hilfstabelle!$L$2=AND('Personalkosten 1. Jahr'!G16&gt;=Hilfstabelle!$L$2),'Personalkosten 1. Jahr'!O16/('Personalkosten 1. Jahr'!G16-'Personalkosten 1. Jahr'!F16+1),0),IF('Personalkosten 1. Jahr'!E16&gt;0,'Personalkosten 1. Jahr'!O16/12,0))</f>
        <v>0</v>
      </c>
      <c r="M4" s="54">
        <f>IF('Personalkosten 1. Jahr'!F16&gt;0,IF('Personalkosten 1. Jahr'!F16&lt;=Hilfstabelle!$M$2=AND('Personalkosten 1. Jahr'!G16&gt;=Hilfstabelle!$M$2),'Personalkosten 1. Jahr'!O16/('Personalkosten 1. Jahr'!G16-'Personalkosten 1. Jahr'!F16+1),0),IF('Personalkosten 1. Jahr'!E16&gt;0,'Personalkosten 1. Jahr'!O16/12,0))</f>
        <v>0</v>
      </c>
      <c r="N4" s="55">
        <f t="shared" si="0"/>
        <v>0</v>
      </c>
      <c r="O4" s="34"/>
    </row>
    <row r="5" spans="1:15">
      <c r="A5" s="32">
        <v>3</v>
      </c>
      <c r="B5" s="54">
        <f>IF('Personalkosten 1. Jahr'!F17&gt;0,IF('Personalkosten 1. Jahr'!F17&lt;=Hilfstabelle!$B$2=AND('Personalkosten 1. Jahr'!G17&gt;=Hilfstabelle!$B$2),'Personalkosten 1. Jahr'!O17/('Personalkosten 1. Jahr'!G17-'Personalkosten 1. Jahr'!F17+1),0),IF('Personalkosten 1. Jahr'!E17&gt;0,'Personalkosten 1. Jahr'!O17/12,0))</f>
        <v>0</v>
      </c>
      <c r="C5" s="54">
        <f>IF('Personalkosten 1. Jahr'!F17&gt;0,IF('Personalkosten 1. Jahr'!F17&lt;=Hilfstabelle!$C$2=AND('Personalkosten 1. Jahr'!G17&gt;=Hilfstabelle!$C$2),'Personalkosten 1. Jahr'!O17/('Personalkosten 1. Jahr'!G17-'Personalkosten 1. Jahr'!F17+1),0),IF('Personalkosten 1. Jahr'!E17&gt;0,'Personalkosten 1. Jahr'!O17/12,0))</f>
        <v>0</v>
      </c>
      <c r="D5" s="54">
        <f>IF('Personalkosten 1. Jahr'!F17&gt;0,IF('Personalkosten 1. Jahr'!F17&lt;=Hilfstabelle!$D$2=AND('Personalkosten 1. Jahr'!G17&gt;=Hilfstabelle!$D$2),'Personalkosten 1. Jahr'!O17/('Personalkosten 1. Jahr'!G17-'Personalkosten 1. Jahr'!F17+1),0),IF('Personalkosten 1. Jahr'!E17&gt;0,'Personalkosten 1. Jahr'!O17/12,0))</f>
        <v>0</v>
      </c>
      <c r="E5" s="54">
        <f>IF('Personalkosten 1. Jahr'!F17&gt;0,IF('Personalkosten 1. Jahr'!F17&lt;=Hilfstabelle!$E$2=AND('Personalkosten 1. Jahr'!G17&gt;=Hilfstabelle!$E$2),'Personalkosten 1. Jahr'!O17/('Personalkosten 1. Jahr'!G17-'Personalkosten 1. Jahr'!F17+1),0),IF('Personalkosten 1. Jahr'!E17&gt;0,'Personalkosten 1. Jahr'!O17/12,0))</f>
        <v>0</v>
      </c>
      <c r="F5" s="54">
        <f>IF('Personalkosten 1. Jahr'!F17&gt;0,IF('Personalkosten 1. Jahr'!F17&lt;=Hilfstabelle!$F$2=AND('Personalkosten 1. Jahr'!G17&gt;=Hilfstabelle!$F$2),'Personalkosten 1. Jahr'!O17/('Personalkosten 1. Jahr'!G17-'Personalkosten 1. Jahr'!F17+1),0),IF('Personalkosten 1. Jahr'!E17&gt;0,'Personalkosten 1. Jahr'!O17/12,0))</f>
        <v>0</v>
      </c>
      <c r="G5" s="54">
        <f>IF('Personalkosten 1. Jahr'!F17&gt;0,IF('Personalkosten 1. Jahr'!F17&lt;=Hilfstabelle!$G$2=AND('Personalkosten 1. Jahr'!G17&gt;=Hilfstabelle!$G$2),'Personalkosten 1. Jahr'!O17/('Personalkosten 1. Jahr'!G17-'Personalkosten 1. Jahr'!F17+1),0),IF('Personalkosten 1. Jahr'!E17&gt;0,'Personalkosten 1. Jahr'!O17/12,0))</f>
        <v>0</v>
      </c>
      <c r="H5" s="54">
        <f>IF('Personalkosten 1. Jahr'!F17&gt;0,IF('Personalkosten 1. Jahr'!F17&lt;=Hilfstabelle!$H$2=AND('Personalkosten 1. Jahr'!G17&gt;=Hilfstabelle!$H$2),'Personalkosten 1. Jahr'!O17/('Personalkosten 1. Jahr'!G17-'Personalkosten 1. Jahr'!F17+1),0),IF('Personalkosten 1. Jahr'!E17&gt;0,'Personalkosten 1. Jahr'!O17/12,0))</f>
        <v>0</v>
      </c>
      <c r="I5" s="54">
        <f>IF('Personalkosten 1. Jahr'!F17&gt;0,IF('Personalkosten 1. Jahr'!F17&lt;=Hilfstabelle!$I$2=AND('Personalkosten 1. Jahr'!G17&gt;=Hilfstabelle!$I$2),'Personalkosten 1. Jahr'!O17/('Personalkosten 1. Jahr'!G17-'Personalkosten 1. Jahr'!F17+1),0),IF('Personalkosten 1. Jahr'!E17&gt;0,'Personalkosten 1. Jahr'!O17/12,0))</f>
        <v>0</v>
      </c>
      <c r="J5" s="54">
        <f>IF('Personalkosten 1. Jahr'!F17&gt;0,IF('Personalkosten 1. Jahr'!F17&lt;=Hilfstabelle!$J$2=AND('Personalkosten 1. Jahr'!G17&gt;=Hilfstabelle!$J$2),'Personalkosten 1. Jahr'!O17/('Personalkosten 1. Jahr'!G17-'Personalkosten 1. Jahr'!F17+1),0),IF('Personalkosten 1. Jahr'!E17&gt;0,'Personalkosten 1. Jahr'!O17/12,0))</f>
        <v>0</v>
      </c>
      <c r="K5" s="54">
        <f>IF('Personalkosten 1. Jahr'!F17&gt;0,IF('Personalkosten 1. Jahr'!F17&lt;=Hilfstabelle!$K$2=AND('Personalkosten 1. Jahr'!G17&gt;=Hilfstabelle!$K$2),'Personalkosten 1. Jahr'!O17/('Personalkosten 1. Jahr'!G17-'Personalkosten 1. Jahr'!F17+1),0),IF('Personalkosten 1. Jahr'!E17&gt;0,'Personalkosten 1. Jahr'!O17/12,0))</f>
        <v>0</v>
      </c>
      <c r="L5" s="54">
        <f>IF('Personalkosten 1. Jahr'!F17&gt;0,IF('Personalkosten 1. Jahr'!F17&lt;=Hilfstabelle!$L$2=AND('Personalkosten 1. Jahr'!G17&gt;=Hilfstabelle!$L$2),'Personalkosten 1. Jahr'!O17/('Personalkosten 1. Jahr'!G17-'Personalkosten 1. Jahr'!F17+1),0),IF('Personalkosten 1. Jahr'!E17&gt;0,'Personalkosten 1. Jahr'!O17/12,0))</f>
        <v>0</v>
      </c>
      <c r="M5" s="54">
        <f>IF('Personalkosten 1. Jahr'!F17&gt;0,IF('Personalkosten 1. Jahr'!F17&lt;=Hilfstabelle!$M$2=AND('Personalkosten 1. Jahr'!G17&gt;=Hilfstabelle!$M$2),'Personalkosten 1. Jahr'!O17/('Personalkosten 1. Jahr'!G17-'Personalkosten 1. Jahr'!F17+1),0),IF('Personalkosten 1. Jahr'!E17&gt;0,'Personalkosten 1. Jahr'!O17/12,0))</f>
        <v>0</v>
      </c>
      <c r="N5" s="55">
        <f t="shared" si="0"/>
        <v>0</v>
      </c>
      <c r="O5" s="34"/>
    </row>
    <row r="6" spans="1:15">
      <c r="A6" s="32">
        <v>4</v>
      </c>
      <c r="B6" s="54">
        <f>IF('Personalkosten 1. Jahr'!F18&gt;0,IF('Personalkosten 1. Jahr'!F18&lt;=Hilfstabelle!$B$2=AND('Personalkosten 1. Jahr'!G18&gt;=Hilfstabelle!$B$2),'Personalkosten 1. Jahr'!O18/('Personalkosten 1. Jahr'!G18-'Personalkosten 1. Jahr'!F18+1),0),IF('Personalkosten 1. Jahr'!E18&gt;0,'Personalkosten 1. Jahr'!O18/12,0))</f>
        <v>0</v>
      </c>
      <c r="C6" s="54">
        <f>IF('Personalkosten 1. Jahr'!F18&gt;0,IF('Personalkosten 1. Jahr'!F18&lt;=Hilfstabelle!$C$2=AND('Personalkosten 1. Jahr'!G18&gt;=Hilfstabelle!$C$2),'Personalkosten 1. Jahr'!O18/('Personalkosten 1. Jahr'!G18-'Personalkosten 1. Jahr'!F18+1),0),IF('Personalkosten 1. Jahr'!E18&gt;0,'Personalkosten 1. Jahr'!O18/12,0))</f>
        <v>0</v>
      </c>
      <c r="D6" s="54">
        <f>IF('Personalkosten 1. Jahr'!F18&gt;0,IF('Personalkosten 1. Jahr'!F18&lt;=Hilfstabelle!$D$2=AND('Personalkosten 1. Jahr'!G18&gt;=Hilfstabelle!$D$2),'Personalkosten 1. Jahr'!O18/('Personalkosten 1. Jahr'!G18-'Personalkosten 1. Jahr'!F18+1),0),IF('Personalkosten 1. Jahr'!E18&gt;0,'Personalkosten 1. Jahr'!O18/12,0))</f>
        <v>0</v>
      </c>
      <c r="E6" s="54">
        <f>IF('Personalkosten 1. Jahr'!F18&gt;0,IF('Personalkosten 1. Jahr'!F18&lt;=Hilfstabelle!$E$2=AND('Personalkosten 1. Jahr'!G18&gt;=Hilfstabelle!$E$2),'Personalkosten 1. Jahr'!O18/('Personalkosten 1. Jahr'!G18-'Personalkosten 1. Jahr'!F18+1),0),IF('Personalkosten 1. Jahr'!E18&gt;0,'Personalkosten 1. Jahr'!O18/12,0))</f>
        <v>0</v>
      </c>
      <c r="F6" s="54">
        <f>IF('Personalkosten 1. Jahr'!F18&gt;0,IF('Personalkosten 1. Jahr'!F18&lt;=Hilfstabelle!$F$2=AND('Personalkosten 1. Jahr'!G18&gt;=Hilfstabelle!$F$2),'Personalkosten 1. Jahr'!O18/('Personalkosten 1. Jahr'!G18-'Personalkosten 1. Jahr'!F18+1),0),IF('Personalkosten 1. Jahr'!E18&gt;0,'Personalkosten 1. Jahr'!O18/12,0))</f>
        <v>0</v>
      </c>
      <c r="G6" s="54">
        <f>IF('Personalkosten 1. Jahr'!F18&gt;0,IF('Personalkosten 1. Jahr'!F18&lt;=Hilfstabelle!$G$2=AND('Personalkosten 1. Jahr'!G18&gt;=Hilfstabelle!$G$2),'Personalkosten 1. Jahr'!O18/('Personalkosten 1. Jahr'!G18-'Personalkosten 1. Jahr'!F18+1),0),IF('Personalkosten 1. Jahr'!E18&gt;0,'Personalkosten 1. Jahr'!O18/12,0))</f>
        <v>0</v>
      </c>
      <c r="H6" s="54">
        <f>IF('Personalkosten 1. Jahr'!F18&gt;0,IF('Personalkosten 1. Jahr'!F18&lt;=Hilfstabelle!$H$2=AND('Personalkosten 1. Jahr'!G18&gt;=Hilfstabelle!$H$2),'Personalkosten 1. Jahr'!O18/('Personalkosten 1. Jahr'!G18-'Personalkosten 1. Jahr'!F18+1),0),IF('Personalkosten 1. Jahr'!E18&gt;0,'Personalkosten 1. Jahr'!O18/12,0))</f>
        <v>0</v>
      </c>
      <c r="I6" s="54">
        <f>IF('Personalkosten 1. Jahr'!F18&gt;0,IF('Personalkosten 1. Jahr'!F18&lt;=Hilfstabelle!$I$2=AND('Personalkosten 1. Jahr'!G18&gt;=Hilfstabelle!$I$2),'Personalkosten 1. Jahr'!O18/('Personalkosten 1. Jahr'!G18-'Personalkosten 1. Jahr'!F18+1),0),IF('Personalkosten 1. Jahr'!E18&gt;0,'Personalkosten 1. Jahr'!O18/12,0))</f>
        <v>0</v>
      </c>
      <c r="J6" s="54">
        <f>IF('Personalkosten 1. Jahr'!F18&gt;0,IF('Personalkosten 1. Jahr'!F18&lt;=Hilfstabelle!$J$2=AND('Personalkosten 1. Jahr'!G18&gt;=Hilfstabelle!$J$2),'Personalkosten 1. Jahr'!O18/('Personalkosten 1. Jahr'!G18-'Personalkosten 1. Jahr'!F18+1),0),IF('Personalkosten 1. Jahr'!E18&gt;0,'Personalkosten 1. Jahr'!O18/12,0))</f>
        <v>0</v>
      </c>
      <c r="K6" s="54">
        <f>IF('Personalkosten 1. Jahr'!F18&gt;0,IF('Personalkosten 1. Jahr'!F18&lt;=Hilfstabelle!$K$2=AND('Personalkosten 1. Jahr'!G18&gt;=Hilfstabelle!$K$2),'Personalkosten 1. Jahr'!O18/('Personalkosten 1. Jahr'!G18-'Personalkosten 1. Jahr'!F18+1),0),IF('Personalkosten 1. Jahr'!E18&gt;0,'Personalkosten 1. Jahr'!O18/12,0))</f>
        <v>0</v>
      </c>
      <c r="L6" s="54">
        <f>IF('Personalkosten 1. Jahr'!F18&gt;0,IF('Personalkosten 1. Jahr'!F18&lt;=Hilfstabelle!$L$2=AND('Personalkosten 1. Jahr'!G18&gt;=Hilfstabelle!$L$2),'Personalkosten 1. Jahr'!O18/('Personalkosten 1. Jahr'!G18-'Personalkosten 1. Jahr'!F18+1),0),IF('Personalkosten 1. Jahr'!E18&gt;0,'Personalkosten 1. Jahr'!O18/12,0))</f>
        <v>0</v>
      </c>
      <c r="M6" s="54">
        <f>IF('Personalkosten 1. Jahr'!F18&gt;0,IF('Personalkosten 1. Jahr'!F18&lt;=Hilfstabelle!$M$2=AND('Personalkosten 1. Jahr'!G18&gt;=Hilfstabelle!$M$2),'Personalkosten 1. Jahr'!O18/('Personalkosten 1. Jahr'!G18-'Personalkosten 1. Jahr'!F18+1),0),IF('Personalkosten 1. Jahr'!E18&gt;0,'Personalkosten 1. Jahr'!O18/12,0))</f>
        <v>0</v>
      </c>
      <c r="N6" s="55">
        <f t="shared" si="0"/>
        <v>0</v>
      </c>
      <c r="O6" s="34"/>
    </row>
    <row r="7" spans="1:15">
      <c r="A7" s="32">
        <v>5</v>
      </c>
      <c r="B7" s="54">
        <f>IF('Personalkosten 1. Jahr'!F19&gt;0,IF('Personalkosten 1. Jahr'!F19&lt;=Hilfstabelle!$B$2=AND('Personalkosten 1. Jahr'!G19&gt;=Hilfstabelle!$B$2),'Personalkosten 1. Jahr'!O19/('Personalkosten 1. Jahr'!G19-'Personalkosten 1. Jahr'!F19+1),0),IF('Personalkosten 1. Jahr'!E19&gt;0,'Personalkosten 1. Jahr'!O19/12,0))</f>
        <v>0</v>
      </c>
      <c r="C7" s="54">
        <f>IF('Personalkosten 1. Jahr'!F19&gt;0,IF('Personalkosten 1. Jahr'!F19&lt;=Hilfstabelle!$C$2=AND('Personalkosten 1. Jahr'!G19&gt;=Hilfstabelle!$C$2),'Personalkosten 1. Jahr'!O19/('Personalkosten 1. Jahr'!G19-'Personalkosten 1. Jahr'!F19+1),0),IF('Personalkosten 1. Jahr'!E19&gt;0,'Personalkosten 1. Jahr'!O19/12,0))</f>
        <v>0</v>
      </c>
      <c r="D7" s="54">
        <f>IF('Personalkosten 1. Jahr'!F19&gt;0,IF('Personalkosten 1. Jahr'!F19&lt;=Hilfstabelle!$D$2=AND('Personalkosten 1. Jahr'!G19&gt;=Hilfstabelle!$D$2),'Personalkosten 1. Jahr'!O19/('Personalkosten 1. Jahr'!G19-'Personalkosten 1. Jahr'!F19+1),0),IF('Personalkosten 1. Jahr'!E19&gt;0,'Personalkosten 1. Jahr'!O19/12,0))</f>
        <v>0</v>
      </c>
      <c r="E7" s="54">
        <f>IF('Personalkosten 1. Jahr'!F19&gt;0,IF('Personalkosten 1. Jahr'!F19&lt;=Hilfstabelle!$E$2=AND('Personalkosten 1. Jahr'!G19&gt;=Hilfstabelle!$E$2),'Personalkosten 1. Jahr'!O19/('Personalkosten 1. Jahr'!G19-'Personalkosten 1. Jahr'!F19+1),0),IF('Personalkosten 1. Jahr'!E19&gt;0,'Personalkosten 1. Jahr'!O19/12,0))</f>
        <v>0</v>
      </c>
      <c r="F7" s="54">
        <f>IF('Personalkosten 1. Jahr'!F19&gt;0,IF('Personalkosten 1. Jahr'!F19&lt;=Hilfstabelle!$F$2=AND('Personalkosten 1. Jahr'!G19&gt;=Hilfstabelle!$F$2),'Personalkosten 1. Jahr'!O19/('Personalkosten 1. Jahr'!G19-'Personalkosten 1. Jahr'!F19+1),0),IF('Personalkosten 1. Jahr'!E19&gt;0,'Personalkosten 1. Jahr'!O19/12,0))</f>
        <v>0</v>
      </c>
      <c r="G7" s="54">
        <f>IF('Personalkosten 1. Jahr'!F19&gt;0,IF('Personalkosten 1. Jahr'!F19&lt;=Hilfstabelle!$G$2=AND('Personalkosten 1. Jahr'!G19&gt;=Hilfstabelle!$G$2),'Personalkosten 1. Jahr'!O19/('Personalkosten 1. Jahr'!G19-'Personalkosten 1. Jahr'!F19+1),0),IF('Personalkosten 1. Jahr'!E19&gt;0,'Personalkosten 1. Jahr'!O19/12,0))</f>
        <v>0</v>
      </c>
      <c r="H7" s="54">
        <f>IF('Personalkosten 1. Jahr'!F19&gt;0,IF('Personalkosten 1. Jahr'!F19&lt;=Hilfstabelle!$H$2=AND('Personalkosten 1. Jahr'!G19&gt;=Hilfstabelle!$H$2),'Personalkosten 1. Jahr'!O19/('Personalkosten 1. Jahr'!G19-'Personalkosten 1. Jahr'!F19+1),0),IF('Personalkosten 1. Jahr'!E19&gt;0,'Personalkosten 1. Jahr'!O19/12,0))</f>
        <v>0</v>
      </c>
      <c r="I7" s="54">
        <f>IF('Personalkosten 1. Jahr'!F19&gt;0,IF('Personalkosten 1. Jahr'!F19&lt;=Hilfstabelle!$I$2=AND('Personalkosten 1. Jahr'!G19&gt;=Hilfstabelle!$I$2),'Personalkosten 1. Jahr'!O19/('Personalkosten 1. Jahr'!G19-'Personalkosten 1. Jahr'!F19+1),0),IF('Personalkosten 1. Jahr'!E19&gt;0,'Personalkosten 1. Jahr'!O19/12,0))</f>
        <v>0</v>
      </c>
      <c r="J7" s="54">
        <f>IF('Personalkosten 1. Jahr'!F19&gt;0,IF('Personalkosten 1. Jahr'!F19&lt;=Hilfstabelle!$J$2=AND('Personalkosten 1. Jahr'!G19&gt;=Hilfstabelle!$J$2),'Personalkosten 1. Jahr'!O19/('Personalkosten 1. Jahr'!G19-'Personalkosten 1. Jahr'!F19+1),0),IF('Personalkosten 1. Jahr'!E19&gt;0,'Personalkosten 1. Jahr'!O19/12,0))</f>
        <v>0</v>
      </c>
      <c r="K7" s="54">
        <f>IF('Personalkosten 1. Jahr'!F19&gt;0,IF('Personalkosten 1. Jahr'!F19&lt;=Hilfstabelle!$K$2=AND('Personalkosten 1. Jahr'!G19&gt;=Hilfstabelle!$K$2),'Personalkosten 1. Jahr'!O19/('Personalkosten 1. Jahr'!G19-'Personalkosten 1. Jahr'!F19+1),0),IF('Personalkosten 1. Jahr'!E19&gt;0,'Personalkosten 1. Jahr'!O19/12,0))</f>
        <v>0</v>
      </c>
      <c r="L7" s="54">
        <f>IF('Personalkosten 1. Jahr'!F19&gt;0,IF('Personalkosten 1. Jahr'!F19&lt;=Hilfstabelle!$L$2=AND('Personalkosten 1. Jahr'!G19&gt;=Hilfstabelle!$L$2),'Personalkosten 1. Jahr'!O19/('Personalkosten 1. Jahr'!G19-'Personalkosten 1. Jahr'!F19+1),0),IF('Personalkosten 1. Jahr'!E19&gt;0,'Personalkosten 1. Jahr'!O19/12,0))</f>
        <v>0</v>
      </c>
      <c r="M7" s="54">
        <f>IF('Personalkosten 1. Jahr'!F19&gt;0,IF('Personalkosten 1. Jahr'!F19&lt;=Hilfstabelle!$M$2=AND('Personalkosten 1. Jahr'!G19&gt;=Hilfstabelle!$M$2),'Personalkosten 1. Jahr'!O19/('Personalkosten 1. Jahr'!G19-'Personalkosten 1. Jahr'!F19+1),0),IF('Personalkosten 1. Jahr'!E19&gt;0,'Personalkosten 1. Jahr'!O19/12,0))</f>
        <v>0</v>
      </c>
      <c r="N7" s="55">
        <f t="shared" si="0"/>
        <v>0</v>
      </c>
      <c r="O7" s="34"/>
    </row>
    <row r="8" spans="1:15">
      <c r="A8" s="32">
        <v>6</v>
      </c>
      <c r="B8" s="54">
        <f>IF('Personalkosten 1. Jahr'!F20&gt;0,IF('Personalkosten 1. Jahr'!F20&lt;=Hilfstabelle!$B$2=AND('Personalkosten 1. Jahr'!G20&gt;=Hilfstabelle!$B$2),'Personalkosten 1. Jahr'!O20/('Personalkosten 1. Jahr'!G20-'Personalkosten 1. Jahr'!F20+1),0),IF('Personalkosten 1. Jahr'!E20&gt;0,'Personalkosten 1. Jahr'!O20/12,0))</f>
        <v>0</v>
      </c>
      <c r="C8" s="54">
        <f>IF('Personalkosten 1. Jahr'!F20&gt;0,IF('Personalkosten 1. Jahr'!F20&lt;=Hilfstabelle!$C$2=AND('Personalkosten 1. Jahr'!G20&gt;=Hilfstabelle!$C$2),'Personalkosten 1. Jahr'!O20/('Personalkosten 1. Jahr'!G20-'Personalkosten 1. Jahr'!F20+1),0),IF('Personalkosten 1. Jahr'!E20&gt;0,'Personalkosten 1. Jahr'!O20/12,0))</f>
        <v>0</v>
      </c>
      <c r="D8" s="54">
        <f>IF('Personalkosten 1. Jahr'!F20&gt;0,IF('Personalkosten 1. Jahr'!F20&lt;=Hilfstabelle!$D$2=AND('Personalkosten 1. Jahr'!G20&gt;=Hilfstabelle!$D$2),'Personalkosten 1. Jahr'!O20/('Personalkosten 1. Jahr'!G20-'Personalkosten 1. Jahr'!F20+1),0),IF('Personalkosten 1. Jahr'!E20&gt;0,'Personalkosten 1. Jahr'!O20/12,0))</f>
        <v>0</v>
      </c>
      <c r="E8" s="54">
        <f>IF('Personalkosten 1. Jahr'!F20&gt;0,IF('Personalkosten 1. Jahr'!F20&lt;=Hilfstabelle!$E$2=AND('Personalkosten 1. Jahr'!G20&gt;=Hilfstabelle!$E$2),'Personalkosten 1. Jahr'!O20/('Personalkosten 1. Jahr'!G20-'Personalkosten 1. Jahr'!F20+1),0),IF('Personalkosten 1. Jahr'!E20&gt;0,'Personalkosten 1. Jahr'!O20/12,0))</f>
        <v>0</v>
      </c>
      <c r="F8" s="54">
        <f>IF('Personalkosten 1. Jahr'!F20&gt;0,IF('Personalkosten 1. Jahr'!F20&lt;=Hilfstabelle!$F$2=AND('Personalkosten 1. Jahr'!G20&gt;=Hilfstabelle!$F$2),'Personalkosten 1. Jahr'!O20/('Personalkosten 1. Jahr'!G20-'Personalkosten 1. Jahr'!F20+1),0),IF('Personalkosten 1. Jahr'!E20&gt;0,'Personalkosten 1. Jahr'!O20/12,0))</f>
        <v>0</v>
      </c>
      <c r="G8" s="54">
        <f>IF('Personalkosten 1. Jahr'!F20&gt;0,IF('Personalkosten 1. Jahr'!F20&lt;=Hilfstabelle!$G$2=AND('Personalkosten 1. Jahr'!G20&gt;=Hilfstabelle!$G$2),'Personalkosten 1. Jahr'!O20/('Personalkosten 1. Jahr'!G20-'Personalkosten 1. Jahr'!F20+1),0),IF('Personalkosten 1. Jahr'!E20&gt;0,'Personalkosten 1. Jahr'!O20/12,0))</f>
        <v>0</v>
      </c>
      <c r="H8" s="54">
        <f>IF('Personalkosten 1. Jahr'!F20&gt;0,IF('Personalkosten 1. Jahr'!F20&lt;=Hilfstabelle!$H$2=AND('Personalkosten 1. Jahr'!G20&gt;=Hilfstabelle!$H$2),'Personalkosten 1. Jahr'!O20/('Personalkosten 1. Jahr'!G20-'Personalkosten 1. Jahr'!F20+1),0),IF('Personalkosten 1. Jahr'!E20&gt;0,'Personalkosten 1. Jahr'!O20/12,0))</f>
        <v>0</v>
      </c>
      <c r="I8" s="54">
        <f>IF('Personalkosten 1. Jahr'!F20&gt;0,IF('Personalkosten 1. Jahr'!F20&lt;=Hilfstabelle!$I$2=AND('Personalkosten 1. Jahr'!G20&gt;=Hilfstabelle!$I$2),'Personalkosten 1. Jahr'!O20/('Personalkosten 1. Jahr'!G20-'Personalkosten 1. Jahr'!F20+1),0),IF('Personalkosten 1. Jahr'!E20&gt;0,'Personalkosten 1. Jahr'!O20/12,0))</f>
        <v>0</v>
      </c>
      <c r="J8" s="54">
        <f>IF('Personalkosten 1. Jahr'!F20&gt;0,IF('Personalkosten 1. Jahr'!F20&lt;=Hilfstabelle!$J$2=AND('Personalkosten 1. Jahr'!G20&gt;=Hilfstabelle!$J$2),'Personalkosten 1. Jahr'!O20/('Personalkosten 1. Jahr'!G20-'Personalkosten 1. Jahr'!F20+1),0),IF('Personalkosten 1. Jahr'!E20&gt;0,'Personalkosten 1. Jahr'!O20/12,0))</f>
        <v>0</v>
      </c>
      <c r="K8" s="54">
        <f>IF('Personalkosten 1. Jahr'!F20&gt;0,IF('Personalkosten 1. Jahr'!F20&lt;=Hilfstabelle!$K$2=AND('Personalkosten 1. Jahr'!G20&gt;=Hilfstabelle!$K$2),'Personalkosten 1. Jahr'!O20/('Personalkosten 1. Jahr'!G20-'Personalkosten 1. Jahr'!F20+1),0),IF('Personalkosten 1. Jahr'!E20&gt;0,'Personalkosten 1. Jahr'!O20/12,0))</f>
        <v>0</v>
      </c>
      <c r="L8" s="54">
        <f>IF('Personalkosten 1. Jahr'!F20&gt;0,IF('Personalkosten 1. Jahr'!F20&lt;=Hilfstabelle!$L$2=AND('Personalkosten 1. Jahr'!G20&gt;=Hilfstabelle!$L$2),'Personalkosten 1. Jahr'!O20/('Personalkosten 1. Jahr'!G20-'Personalkosten 1. Jahr'!F20+1),0),IF('Personalkosten 1. Jahr'!E20&gt;0,'Personalkosten 1. Jahr'!O20/12,0))</f>
        <v>0</v>
      </c>
      <c r="M8" s="54">
        <f>IF('Personalkosten 1. Jahr'!F20&gt;0,IF('Personalkosten 1. Jahr'!F20&lt;=Hilfstabelle!$M$2=AND('Personalkosten 1. Jahr'!G20&gt;=Hilfstabelle!$M$2),'Personalkosten 1. Jahr'!O20/('Personalkosten 1. Jahr'!G20-'Personalkosten 1. Jahr'!F20+1),0),IF('Personalkosten 1. Jahr'!E20&gt;0,'Personalkosten 1. Jahr'!O20/12,0))</f>
        <v>0</v>
      </c>
      <c r="N8" s="55">
        <f t="shared" si="0"/>
        <v>0</v>
      </c>
      <c r="O8" s="34"/>
    </row>
    <row r="9" spans="1:15">
      <c r="A9" s="32">
        <v>7</v>
      </c>
      <c r="B9" s="54">
        <f>IF('Personalkosten 1. Jahr'!F21&gt;0,IF('Personalkosten 1. Jahr'!F21&lt;=Hilfstabelle!$B$2=AND('Personalkosten 1. Jahr'!G21&gt;=Hilfstabelle!$B$2),'Personalkosten 1. Jahr'!O21/('Personalkosten 1. Jahr'!G21-'Personalkosten 1. Jahr'!F21+1),0),IF('Personalkosten 1. Jahr'!E21&gt;0,'Personalkosten 1. Jahr'!O21/12,0))</f>
        <v>0</v>
      </c>
      <c r="C9" s="54">
        <f>IF('Personalkosten 1. Jahr'!F21&gt;0,IF('Personalkosten 1. Jahr'!F21&lt;=Hilfstabelle!$C$2=AND('Personalkosten 1. Jahr'!G21&gt;=Hilfstabelle!$C$2),'Personalkosten 1. Jahr'!O21/('Personalkosten 1. Jahr'!G21-'Personalkosten 1. Jahr'!F21+1),0),IF('Personalkosten 1. Jahr'!E21&gt;0,'Personalkosten 1. Jahr'!O21/12,0))</f>
        <v>0</v>
      </c>
      <c r="D9" s="54">
        <f>IF('Personalkosten 1. Jahr'!F21&gt;0,IF('Personalkosten 1. Jahr'!F21&lt;=Hilfstabelle!$D$2=AND('Personalkosten 1. Jahr'!G21&gt;=Hilfstabelle!$D$2),'Personalkosten 1. Jahr'!O21/('Personalkosten 1. Jahr'!G21-'Personalkosten 1. Jahr'!F21+1),0),IF('Personalkosten 1. Jahr'!E21&gt;0,'Personalkosten 1. Jahr'!O21/12,0))</f>
        <v>0</v>
      </c>
      <c r="E9" s="54">
        <f>IF('Personalkosten 1. Jahr'!F21&gt;0,IF('Personalkosten 1. Jahr'!F21&lt;=Hilfstabelle!$E$2=AND('Personalkosten 1. Jahr'!G21&gt;=Hilfstabelle!$E$2),'Personalkosten 1. Jahr'!O21/('Personalkosten 1. Jahr'!G21-'Personalkosten 1. Jahr'!F21+1),0),IF('Personalkosten 1. Jahr'!E21&gt;0,'Personalkosten 1. Jahr'!O21/12,0))</f>
        <v>0</v>
      </c>
      <c r="F9" s="54">
        <f>IF('Personalkosten 1. Jahr'!F21&gt;0,IF('Personalkosten 1. Jahr'!F21&lt;=Hilfstabelle!$F$2=AND('Personalkosten 1. Jahr'!G21&gt;=Hilfstabelle!$F$2),'Personalkosten 1. Jahr'!O21/('Personalkosten 1. Jahr'!G21-'Personalkosten 1. Jahr'!F21+1),0),IF('Personalkosten 1. Jahr'!E21&gt;0,'Personalkosten 1. Jahr'!O21/12,0))</f>
        <v>0</v>
      </c>
      <c r="G9" s="54">
        <f>IF('Personalkosten 1. Jahr'!F21&gt;0,IF('Personalkosten 1. Jahr'!F21&lt;=Hilfstabelle!$G$2=AND('Personalkosten 1. Jahr'!G21&gt;=Hilfstabelle!$G$2),'Personalkosten 1. Jahr'!O21/('Personalkosten 1. Jahr'!G21-'Personalkosten 1. Jahr'!F21+1),0),IF('Personalkosten 1. Jahr'!E21&gt;0,'Personalkosten 1. Jahr'!O21/12,0))</f>
        <v>0</v>
      </c>
      <c r="H9" s="54">
        <f>IF('Personalkosten 1. Jahr'!F21&gt;0,IF('Personalkosten 1. Jahr'!F21&lt;=Hilfstabelle!$H$2=AND('Personalkosten 1. Jahr'!G21&gt;=Hilfstabelle!$H$2),'Personalkosten 1. Jahr'!O21/('Personalkosten 1. Jahr'!G21-'Personalkosten 1. Jahr'!F21+1),0),IF('Personalkosten 1. Jahr'!E21&gt;0,'Personalkosten 1. Jahr'!O21/12,0))</f>
        <v>0</v>
      </c>
      <c r="I9" s="54">
        <f>IF('Personalkosten 1. Jahr'!F21&gt;0,IF('Personalkosten 1. Jahr'!F21&lt;=Hilfstabelle!$I$2=AND('Personalkosten 1. Jahr'!G21&gt;=Hilfstabelle!$I$2),'Personalkosten 1. Jahr'!O21/('Personalkosten 1. Jahr'!G21-'Personalkosten 1. Jahr'!F21+1),0),IF('Personalkosten 1. Jahr'!E21&gt;0,'Personalkosten 1. Jahr'!O21/12,0))</f>
        <v>0</v>
      </c>
      <c r="J9" s="54">
        <f>IF('Personalkosten 1. Jahr'!F21&gt;0,IF('Personalkosten 1. Jahr'!F21&lt;=Hilfstabelle!$J$2=AND('Personalkosten 1. Jahr'!G21&gt;=Hilfstabelle!$J$2),'Personalkosten 1. Jahr'!O21/('Personalkosten 1. Jahr'!G21-'Personalkosten 1. Jahr'!F21+1),0),IF('Personalkosten 1. Jahr'!E21&gt;0,'Personalkosten 1. Jahr'!O21/12,0))</f>
        <v>0</v>
      </c>
      <c r="K9" s="54">
        <f>IF('Personalkosten 1. Jahr'!F21&gt;0,IF('Personalkosten 1. Jahr'!F21&lt;=Hilfstabelle!$K$2=AND('Personalkosten 1. Jahr'!G21&gt;=Hilfstabelle!$K$2),'Personalkosten 1. Jahr'!O21/('Personalkosten 1. Jahr'!G21-'Personalkosten 1. Jahr'!F21+1),0),IF('Personalkosten 1. Jahr'!E21&gt;0,'Personalkosten 1. Jahr'!O21/12,0))</f>
        <v>0</v>
      </c>
      <c r="L9" s="54">
        <f>IF('Personalkosten 1. Jahr'!F21&gt;0,IF('Personalkosten 1. Jahr'!F21&lt;=Hilfstabelle!$L$2=AND('Personalkosten 1. Jahr'!G21&gt;=Hilfstabelle!$L$2),'Personalkosten 1. Jahr'!O21/('Personalkosten 1. Jahr'!G21-'Personalkosten 1. Jahr'!F21+1),0),IF('Personalkosten 1. Jahr'!E21&gt;0,'Personalkosten 1. Jahr'!O21/12,0))</f>
        <v>0</v>
      </c>
      <c r="M9" s="54">
        <f>IF('Personalkosten 1. Jahr'!F21&gt;0,IF('Personalkosten 1. Jahr'!F21&lt;=Hilfstabelle!$M$2=AND('Personalkosten 1. Jahr'!G21&gt;=Hilfstabelle!$M$2),'Personalkosten 1. Jahr'!O21/('Personalkosten 1. Jahr'!G21-'Personalkosten 1. Jahr'!F21+1),0),IF('Personalkosten 1. Jahr'!E21&gt;0,'Personalkosten 1. Jahr'!O21/12,0))</f>
        <v>0</v>
      </c>
      <c r="N9" s="55">
        <f>SUM(B9:M9)</f>
        <v>0</v>
      </c>
      <c r="O9" s="34"/>
    </row>
    <row r="10" spans="1:15">
      <c r="A10" s="32">
        <v>8</v>
      </c>
      <c r="B10" s="54">
        <f>IF('Personalkosten 1. Jahr'!F22&gt;0,IF('Personalkosten 1. Jahr'!F22&lt;=Hilfstabelle!$B$2=AND('Personalkosten 1. Jahr'!G22&gt;=Hilfstabelle!$B$2),'Personalkosten 1. Jahr'!O22/('Personalkosten 1. Jahr'!G22-'Personalkosten 1. Jahr'!F22+1),0),IF('Personalkosten 1. Jahr'!E22&gt;0,'Personalkosten 1. Jahr'!O22/12,0))</f>
        <v>0</v>
      </c>
      <c r="C10" s="54">
        <f>IF('Personalkosten 1. Jahr'!F22&gt;0,IF('Personalkosten 1. Jahr'!F22&lt;=Hilfstabelle!$C$2=AND('Personalkosten 1. Jahr'!G22&gt;=Hilfstabelle!$C$2),'Personalkosten 1. Jahr'!O22/('Personalkosten 1. Jahr'!G22-'Personalkosten 1. Jahr'!F22+1),0),IF('Personalkosten 1. Jahr'!E22&gt;0,'Personalkosten 1. Jahr'!O22/12,0))</f>
        <v>0</v>
      </c>
      <c r="D10" s="54">
        <f>IF('Personalkosten 1. Jahr'!F22&gt;0,IF('Personalkosten 1. Jahr'!F22&lt;=Hilfstabelle!$D$2=AND('Personalkosten 1. Jahr'!G22&gt;=Hilfstabelle!$D$2),'Personalkosten 1. Jahr'!O22/('Personalkosten 1. Jahr'!G22-'Personalkosten 1. Jahr'!F22+1),0),IF('Personalkosten 1. Jahr'!E22&gt;0,'Personalkosten 1. Jahr'!O22/12,0))</f>
        <v>0</v>
      </c>
      <c r="E10" s="54">
        <f>IF('Personalkosten 1. Jahr'!F22&gt;0,IF('Personalkosten 1. Jahr'!F22&lt;=Hilfstabelle!$E$2=AND('Personalkosten 1. Jahr'!G22&gt;=Hilfstabelle!$E$2),'Personalkosten 1. Jahr'!O22/('Personalkosten 1. Jahr'!G22-'Personalkosten 1. Jahr'!F22+1),0),IF('Personalkosten 1. Jahr'!E22&gt;0,'Personalkosten 1. Jahr'!O22/12,0))</f>
        <v>0</v>
      </c>
      <c r="F10" s="54">
        <f>IF('Personalkosten 1. Jahr'!F22&gt;0,IF('Personalkosten 1. Jahr'!F22&lt;=Hilfstabelle!$F$2=AND('Personalkosten 1. Jahr'!G22&gt;=Hilfstabelle!$F$2),'Personalkosten 1. Jahr'!O22/('Personalkosten 1. Jahr'!G22-'Personalkosten 1. Jahr'!F22+1),0),IF('Personalkosten 1. Jahr'!E22&gt;0,'Personalkosten 1. Jahr'!O22/12,0))</f>
        <v>0</v>
      </c>
      <c r="G10" s="54">
        <f>IF('Personalkosten 1. Jahr'!F22&gt;0,IF('Personalkosten 1. Jahr'!F22&lt;=Hilfstabelle!$G$2=AND('Personalkosten 1. Jahr'!G22&gt;=Hilfstabelle!$G$2),'Personalkosten 1. Jahr'!O22/('Personalkosten 1. Jahr'!G22-'Personalkosten 1. Jahr'!F22+1),0),IF('Personalkosten 1. Jahr'!E22&gt;0,'Personalkosten 1. Jahr'!O22/12,0))</f>
        <v>0</v>
      </c>
      <c r="H10" s="54">
        <f>IF('Personalkosten 1. Jahr'!F22&gt;0,IF('Personalkosten 1. Jahr'!F22&lt;=Hilfstabelle!$H$2=AND('Personalkosten 1. Jahr'!G22&gt;=Hilfstabelle!$H$2),'Personalkosten 1. Jahr'!O22/('Personalkosten 1. Jahr'!G22-'Personalkosten 1. Jahr'!F22+1),0),IF('Personalkosten 1. Jahr'!E22&gt;0,'Personalkosten 1. Jahr'!O22/12,0))</f>
        <v>0</v>
      </c>
      <c r="I10" s="54">
        <f>IF('Personalkosten 1. Jahr'!F22&gt;0,IF('Personalkosten 1. Jahr'!F22&lt;=Hilfstabelle!$I$2=AND('Personalkosten 1. Jahr'!G22&gt;=Hilfstabelle!$I$2),'Personalkosten 1. Jahr'!O22/('Personalkosten 1. Jahr'!G22-'Personalkosten 1. Jahr'!F22+1),0),IF('Personalkosten 1. Jahr'!E22&gt;0,'Personalkosten 1. Jahr'!O22/12,0))</f>
        <v>0</v>
      </c>
      <c r="J10" s="54">
        <f>IF('Personalkosten 1. Jahr'!F22&gt;0,IF('Personalkosten 1. Jahr'!F22&lt;=Hilfstabelle!$J$2=AND('Personalkosten 1. Jahr'!G22&gt;=Hilfstabelle!$J$2),'Personalkosten 1. Jahr'!O22/('Personalkosten 1. Jahr'!G22-'Personalkosten 1. Jahr'!F22+1),0),IF('Personalkosten 1. Jahr'!E22&gt;0,'Personalkosten 1. Jahr'!O22/12,0))</f>
        <v>0</v>
      </c>
      <c r="K10" s="54">
        <f>IF('Personalkosten 1. Jahr'!F22&gt;0,IF('Personalkosten 1. Jahr'!F22&lt;=Hilfstabelle!$K$2=AND('Personalkosten 1. Jahr'!G22&gt;=Hilfstabelle!$K$2),'Personalkosten 1. Jahr'!O22/('Personalkosten 1. Jahr'!G22-'Personalkosten 1. Jahr'!F22+1),0),IF('Personalkosten 1. Jahr'!E22&gt;0,'Personalkosten 1. Jahr'!O22/12,0))</f>
        <v>0</v>
      </c>
      <c r="L10" s="54">
        <f>IF('Personalkosten 1. Jahr'!F22&gt;0,IF('Personalkosten 1. Jahr'!F22&lt;=Hilfstabelle!$L$2=AND('Personalkosten 1. Jahr'!G22&gt;=Hilfstabelle!$L$2),'Personalkosten 1. Jahr'!O22/('Personalkosten 1. Jahr'!G22-'Personalkosten 1. Jahr'!F22+1),0),IF('Personalkosten 1. Jahr'!E22&gt;0,'Personalkosten 1. Jahr'!O22/12,0))</f>
        <v>0</v>
      </c>
      <c r="M10" s="54">
        <f>IF('Personalkosten 1. Jahr'!F22&gt;0,IF('Personalkosten 1. Jahr'!F22&lt;=Hilfstabelle!$M$2=AND('Personalkosten 1. Jahr'!G22&gt;=Hilfstabelle!$M$2),'Personalkosten 1. Jahr'!O22/('Personalkosten 1. Jahr'!G22-'Personalkosten 1. Jahr'!F22+1),0),IF('Personalkosten 1. Jahr'!E22&gt;0,'Personalkosten 1. Jahr'!O22/12,0))</f>
        <v>0</v>
      </c>
      <c r="N10" s="55">
        <f>SUM(B10:M10)</f>
        <v>0</v>
      </c>
      <c r="O10" s="34"/>
    </row>
    <row r="11" spans="1:15">
      <c r="A11" s="32">
        <v>9</v>
      </c>
      <c r="B11" s="54">
        <f>IF('Personalkosten 1. Jahr'!F23&gt;0,IF('Personalkosten 1. Jahr'!F23&lt;=Hilfstabelle!$B$2=AND('Personalkosten 1. Jahr'!G23&gt;=Hilfstabelle!$B$2),'Personalkosten 1. Jahr'!O23/('Personalkosten 1. Jahr'!G23-'Personalkosten 1. Jahr'!F23+1),0),IF('Personalkosten 1. Jahr'!E23&gt;0,'Personalkosten 1. Jahr'!O23/12,0))</f>
        <v>0</v>
      </c>
      <c r="C11" s="54">
        <f>IF('Personalkosten 1. Jahr'!F23&gt;0,IF('Personalkosten 1. Jahr'!F23&lt;=Hilfstabelle!$C$2=AND('Personalkosten 1. Jahr'!G23&gt;=Hilfstabelle!$C$2),'Personalkosten 1. Jahr'!O23/('Personalkosten 1. Jahr'!G23-'Personalkosten 1. Jahr'!F23+1),0),IF('Personalkosten 1. Jahr'!E23&gt;0,'Personalkosten 1. Jahr'!O23/12,0))</f>
        <v>0</v>
      </c>
      <c r="D11" s="54">
        <f>IF('Personalkosten 1. Jahr'!F23&gt;0,IF('Personalkosten 1. Jahr'!F23&lt;=Hilfstabelle!$D$2=AND('Personalkosten 1. Jahr'!G23&gt;=Hilfstabelle!$D$2),'Personalkosten 1. Jahr'!O23/('Personalkosten 1. Jahr'!G23-'Personalkosten 1. Jahr'!F23+1),0),IF('Personalkosten 1. Jahr'!E23&gt;0,'Personalkosten 1. Jahr'!O23/12,0))</f>
        <v>0</v>
      </c>
      <c r="E11" s="54">
        <f>IF('Personalkosten 1. Jahr'!F23&gt;0,IF('Personalkosten 1. Jahr'!F23&lt;=Hilfstabelle!$E$2=AND('Personalkosten 1. Jahr'!G23&gt;=Hilfstabelle!$E$2),'Personalkosten 1. Jahr'!O23/('Personalkosten 1. Jahr'!G23-'Personalkosten 1. Jahr'!F23+1),0),IF('Personalkosten 1. Jahr'!E23&gt;0,'Personalkosten 1. Jahr'!O23/12,0))</f>
        <v>0</v>
      </c>
      <c r="F11" s="54">
        <f>IF('Personalkosten 1. Jahr'!F23&gt;0,IF('Personalkosten 1. Jahr'!F23&lt;=Hilfstabelle!$F$2=AND('Personalkosten 1. Jahr'!G23&gt;=Hilfstabelle!$F$2),'Personalkosten 1. Jahr'!O23/('Personalkosten 1. Jahr'!G23-'Personalkosten 1. Jahr'!F23+1),0),IF('Personalkosten 1. Jahr'!E23&gt;0,'Personalkosten 1. Jahr'!O23/12,0))</f>
        <v>0</v>
      </c>
      <c r="G11" s="54">
        <f>IF('Personalkosten 1. Jahr'!F23&gt;0,IF('Personalkosten 1. Jahr'!F23&lt;=Hilfstabelle!$G$2=AND('Personalkosten 1. Jahr'!G23&gt;=Hilfstabelle!$G$2),'Personalkosten 1. Jahr'!O23/('Personalkosten 1. Jahr'!G23-'Personalkosten 1. Jahr'!F23+1),0),IF('Personalkosten 1. Jahr'!E23&gt;0,'Personalkosten 1. Jahr'!O23/12,0))</f>
        <v>0</v>
      </c>
      <c r="H11" s="54">
        <f>IF('Personalkosten 1. Jahr'!F23&gt;0,IF('Personalkosten 1. Jahr'!F23&lt;=Hilfstabelle!$H$2=AND('Personalkosten 1. Jahr'!G23&gt;=Hilfstabelle!$H$2),'Personalkosten 1. Jahr'!O23/('Personalkosten 1. Jahr'!G23-'Personalkosten 1. Jahr'!F23+1),0),IF('Personalkosten 1. Jahr'!E23&gt;0,'Personalkosten 1. Jahr'!O23/12,0))</f>
        <v>0</v>
      </c>
      <c r="I11" s="54">
        <f>IF('Personalkosten 1. Jahr'!F23&gt;0,IF('Personalkosten 1. Jahr'!F23&lt;=Hilfstabelle!$I$2=AND('Personalkosten 1. Jahr'!G23&gt;=Hilfstabelle!$I$2),'Personalkosten 1. Jahr'!O23/('Personalkosten 1. Jahr'!G23-'Personalkosten 1. Jahr'!F23+1),0),IF('Personalkosten 1. Jahr'!E23&gt;0,'Personalkosten 1. Jahr'!O23/12,0))</f>
        <v>0</v>
      </c>
      <c r="J11" s="54">
        <f>IF('Personalkosten 1. Jahr'!F23&gt;0,IF('Personalkosten 1. Jahr'!F23&lt;=Hilfstabelle!$J$2=AND('Personalkosten 1. Jahr'!G23&gt;=Hilfstabelle!$J$2),'Personalkosten 1. Jahr'!O23/('Personalkosten 1. Jahr'!G23-'Personalkosten 1. Jahr'!F23+1),0),IF('Personalkosten 1. Jahr'!E23&gt;0,'Personalkosten 1. Jahr'!O23/12,0))</f>
        <v>0</v>
      </c>
      <c r="K11" s="54">
        <f>IF('Personalkosten 1. Jahr'!F23&gt;0,IF('Personalkosten 1. Jahr'!F23&lt;=Hilfstabelle!$K$2=AND('Personalkosten 1. Jahr'!G23&gt;=Hilfstabelle!$K$2),'Personalkosten 1. Jahr'!O23/('Personalkosten 1. Jahr'!G23-'Personalkosten 1. Jahr'!F23+1),0),IF('Personalkosten 1. Jahr'!E23&gt;0,'Personalkosten 1. Jahr'!O23/12,0))</f>
        <v>0</v>
      </c>
      <c r="L11" s="54">
        <f>IF('Personalkosten 1. Jahr'!F23&gt;0,IF('Personalkosten 1. Jahr'!F23&lt;=Hilfstabelle!$L$2=AND('Personalkosten 1. Jahr'!G23&gt;=Hilfstabelle!$L$2),'Personalkosten 1. Jahr'!O23/('Personalkosten 1. Jahr'!G23-'Personalkosten 1. Jahr'!F23+1),0),IF('Personalkosten 1. Jahr'!E23&gt;0,'Personalkosten 1. Jahr'!O23/12,0))</f>
        <v>0</v>
      </c>
      <c r="M11" s="54">
        <f>IF('Personalkosten 1. Jahr'!F23&gt;0,IF('Personalkosten 1. Jahr'!F23&lt;=Hilfstabelle!$M$2=AND('Personalkosten 1. Jahr'!G23&gt;=Hilfstabelle!$M$2),'Personalkosten 1. Jahr'!O23/('Personalkosten 1. Jahr'!G23-'Personalkosten 1. Jahr'!F23+1),0),IF('Personalkosten 1. Jahr'!E23&gt;0,'Personalkosten 1. Jahr'!O23/12,0))</f>
        <v>0</v>
      </c>
      <c r="N11" s="55">
        <f t="shared" ref="N11:N20" si="1">SUM(B11:M11)</f>
        <v>0</v>
      </c>
      <c r="O11" s="34"/>
    </row>
    <row r="12" spans="1:15">
      <c r="A12" s="32">
        <v>10</v>
      </c>
      <c r="B12" s="54">
        <f>IF('Personalkosten 1. Jahr'!F24&gt;0,IF('Personalkosten 1. Jahr'!F24&lt;=Hilfstabelle!$B$2=AND('Personalkosten 1. Jahr'!G24&gt;=Hilfstabelle!$B$2),'Personalkosten 1. Jahr'!O24/('Personalkosten 1. Jahr'!G24-'Personalkosten 1. Jahr'!F24+1),0),IF('Personalkosten 1. Jahr'!E24&gt;0,'Personalkosten 1. Jahr'!O24/12,0))</f>
        <v>0</v>
      </c>
      <c r="C12" s="54">
        <f>IF('Personalkosten 1. Jahr'!F24&gt;0,IF('Personalkosten 1. Jahr'!F24&lt;=Hilfstabelle!$C$2=AND('Personalkosten 1. Jahr'!G24&gt;=Hilfstabelle!$C$2),'Personalkosten 1. Jahr'!O24/('Personalkosten 1. Jahr'!G24-'Personalkosten 1. Jahr'!F24+1),0),IF('Personalkosten 1. Jahr'!E24&gt;0,'Personalkosten 1. Jahr'!O24/12,0))</f>
        <v>0</v>
      </c>
      <c r="D12" s="54">
        <f>IF('Personalkosten 1. Jahr'!F24&gt;0,IF('Personalkosten 1. Jahr'!F24&lt;=Hilfstabelle!$D$2=AND('Personalkosten 1. Jahr'!G24&gt;=Hilfstabelle!$D$2),'Personalkosten 1. Jahr'!O24/('Personalkosten 1. Jahr'!G24-'Personalkosten 1. Jahr'!F24+1),0),IF('Personalkosten 1. Jahr'!E24&gt;0,'Personalkosten 1. Jahr'!O24/12,0))</f>
        <v>0</v>
      </c>
      <c r="E12" s="54">
        <f>IF('Personalkosten 1. Jahr'!F24&gt;0,IF('Personalkosten 1. Jahr'!F24&lt;=Hilfstabelle!$E$2=AND('Personalkosten 1. Jahr'!G24&gt;=Hilfstabelle!$E$2),'Personalkosten 1. Jahr'!O24/('Personalkosten 1. Jahr'!G24-'Personalkosten 1. Jahr'!F24+1),0),IF('Personalkosten 1. Jahr'!E24&gt;0,'Personalkosten 1. Jahr'!O24/12,0))</f>
        <v>0</v>
      </c>
      <c r="F12" s="54">
        <f>IF('Personalkosten 1. Jahr'!F24&gt;0,IF('Personalkosten 1. Jahr'!F24&lt;=Hilfstabelle!$F$2=AND('Personalkosten 1. Jahr'!G24&gt;=Hilfstabelle!$F$2),'Personalkosten 1. Jahr'!O24/('Personalkosten 1. Jahr'!G24-'Personalkosten 1. Jahr'!F24+1),0),IF('Personalkosten 1. Jahr'!E24&gt;0,'Personalkosten 1. Jahr'!O24/12,0))</f>
        <v>0</v>
      </c>
      <c r="G12" s="54">
        <f>IF('Personalkosten 1. Jahr'!F24&gt;0,IF('Personalkosten 1. Jahr'!F24&lt;=Hilfstabelle!$G$2=AND('Personalkosten 1. Jahr'!G24&gt;=Hilfstabelle!$G$2),'Personalkosten 1. Jahr'!O24/('Personalkosten 1. Jahr'!G24-'Personalkosten 1. Jahr'!F24+1),0),IF('Personalkosten 1. Jahr'!E24&gt;0,'Personalkosten 1. Jahr'!O24/12,0))</f>
        <v>0</v>
      </c>
      <c r="H12" s="54">
        <f>IF('Personalkosten 1. Jahr'!F24&gt;0,IF('Personalkosten 1. Jahr'!F24&lt;=Hilfstabelle!$H$2=AND('Personalkosten 1. Jahr'!G24&gt;=Hilfstabelle!$H$2),'Personalkosten 1. Jahr'!O24/('Personalkosten 1. Jahr'!G24-'Personalkosten 1. Jahr'!F24+1),0),IF('Personalkosten 1. Jahr'!E24&gt;0,'Personalkosten 1. Jahr'!O24/12,0))</f>
        <v>0</v>
      </c>
      <c r="I12" s="54">
        <f>IF('Personalkosten 1. Jahr'!F24&gt;0,IF('Personalkosten 1. Jahr'!F24&lt;=Hilfstabelle!$I$2=AND('Personalkosten 1. Jahr'!G24&gt;=Hilfstabelle!$I$2),'Personalkosten 1. Jahr'!O24/('Personalkosten 1. Jahr'!G24-'Personalkosten 1. Jahr'!F24+1),0),IF('Personalkosten 1. Jahr'!E24&gt;0,'Personalkosten 1. Jahr'!O24/12,0))</f>
        <v>0</v>
      </c>
      <c r="J12" s="54">
        <f>IF('Personalkosten 1. Jahr'!F24&gt;0,IF('Personalkosten 1. Jahr'!F24&lt;=Hilfstabelle!$J$2=AND('Personalkosten 1. Jahr'!G24&gt;=Hilfstabelle!$J$2),'Personalkosten 1. Jahr'!O24/('Personalkosten 1. Jahr'!G24-'Personalkosten 1. Jahr'!F24+1),0),IF('Personalkosten 1. Jahr'!E24&gt;0,'Personalkosten 1. Jahr'!O24/12,0))</f>
        <v>0</v>
      </c>
      <c r="K12" s="54">
        <f>IF('Personalkosten 1. Jahr'!F24&gt;0,IF('Personalkosten 1. Jahr'!F24&lt;=Hilfstabelle!$K$2=AND('Personalkosten 1. Jahr'!G24&gt;=Hilfstabelle!$K$2),'Personalkosten 1. Jahr'!O24/('Personalkosten 1. Jahr'!G24-'Personalkosten 1. Jahr'!F24+1),0),IF('Personalkosten 1. Jahr'!E24&gt;0,'Personalkosten 1. Jahr'!O24/12,0))</f>
        <v>0</v>
      </c>
      <c r="L12" s="54">
        <f>IF('Personalkosten 1. Jahr'!F24&gt;0,IF('Personalkosten 1. Jahr'!F24&lt;=Hilfstabelle!$L$2=AND('Personalkosten 1. Jahr'!G24&gt;=Hilfstabelle!$L$2),'Personalkosten 1. Jahr'!O24/('Personalkosten 1. Jahr'!G24-'Personalkosten 1. Jahr'!F24+1),0),IF('Personalkosten 1. Jahr'!E24&gt;0,'Personalkosten 1. Jahr'!O24/12,0))</f>
        <v>0</v>
      </c>
      <c r="M12" s="54">
        <f>IF('Personalkosten 1. Jahr'!F24&gt;0,IF('Personalkosten 1. Jahr'!F24&lt;=Hilfstabelle!$M$2=AND('Personalkosten 1. Jahr'!G24&gt;=Hilfstabelle!$M$2),'Personalkosten 1. Jahr'!O24/('Personalkosten 1. Jahr'!G24-'Personalkosten 1. Jahr'!F24+1),0),IF('Personalkosten 1. Jahr'!E24&gt;0,'Personalkosten 1. Jahr'!O24/12,0))</f>
        <v>0</v>
      </c>
      <c r="N12" s="55">
        <f t="shared" si="1"/>
        <v>0</v>
      </c>
      <c r="O12" s="34"/>
    </row>
    <row r="13" spans="1:15">
      <c r="A13" s="32">
        <v>11</v>
      </c>
      <c r="B13" s="54">
        <f>IF('Personalkosten 1. Jahr'!F25&gt;0,IF('Personalkosten 1. Jahr'!F25&lt;=Hilfstabelle!$B$2=AND('Personalkosten 1. Jahr'!G25&gt;=Hilfstabelle!$B$2),'Personalkosten 1. Jahr'!O25/('Personalkosten 1. Jahr'!G25-'Personalkosten 1. Jahr'!F25+1),0),IF('Personalkosten 1. Jahr'!E25&gt;0,'Personalkosten 1. Jahr'!O25/12,0))</f>
        <v>0</v>
      </c>
      <c r="C13" s="54">
        <f>IF('Personalkosten 1. Jahr'!F25&gt;0,IF('Personalkosten 1. Jahr'!F25&lt;=Hilfstabelle!$C$2=AND('Personalkosten 1. Jahr'!G25&gt;=Hilfstabelle!$C$2),'Personalkosten 1. Jahr'!O25/('Personalkosten 1. Jahr'!G25-'Personalkosten 1. Jahr'!F25+1),0),IF('Personalkosten 1. Jahr'!E25&gt;0,'Personalkosten 1. Jahr'!O25/12,0))</f>
        <v>0</v>
      </c>
      <c r="D13" s="54">
        <f>IF('Personalkosten 1. Jahr'!F25&gt;0,IF('Personalkosten 1. Jahr'!F25&lt;=Hilfstabelle!$D$2=AND('Personalkosten 1. Jahr'!G25&gt;=Hilfstabelle!$D$2),'Personalkosten 1. Jahr'!O25/('Personalkosten 1. Jahr'!G25-'Personalkosten 1. Jahr'!F25+1),0),IF('Personalkosten 1. Jahr'!E25&gt;0,'Personalkosten 1. Jahr'!O25/12,0))</f>
        <v>0</v>
      </c>
      <c r="E13" s="54">
        <f>IF('Personalkosten 1. Jahr'!F25&gt;0,IF('Personalkosten 1. Jahr'!F25&lt;=Hilfstabelle!$E$2=AND('Personalkosten 1. Jahr'!G25&gt;=Hilfstabelle!$E$2),'Personalkosten 1. Jahr'!O25/('Personalkosten 1. Jahr'!G25-'Personalkosten 1. Jahr'!F25+1),0),IF('Personalkosten 1. Jahr'!E25&gt;0,'Personalkosten 1. Jahr'!O25/12,0))</f>
        <v>0</v>
      </c>
      <c r="F13" s="54">
        <f>IF('Personalkosten 1. Jahr'!F25&gt;0,IF('Personalkosten 1. Jahr'!F25&lt;=Hilfstabelle!$F$2=AND('Personalkosten 1. Jahr'!G25&gt;=Hilfstabelle!$F$2),'Personalkosten 1. Jahr'!O25/('Personalkosten 1. Jahr'!G25-'Personalkosten 1. Jahr'!F25+1),0),IF('Personalkosten 1. Jahr'!E25&gt;0,'Personalkosten 1. Jahr'!O25/12,0))</f>
        <v>0</v>
      </c>
      <c r="G13" s="54">
        <f>IF('Personalkosten 1. Jahr'!F25&gt;0,IF('Personalkosten 1. Jahr'!F25&lt;=Hilfstabelle!$G$2=AND('Personalkosten 1. Jahr'!G25&gt;=Hilfstabelle!$G$2),'Personalkosten 1. Jahr'!O25/('Personalkosten 1. Jahr'!G25-'Personalkosten 1. Jahr'!F25+1),0),IF('Personalkosten 1. Jahr'!E25&gt;0,'Personalkosten 1. Jahr'!O25/12,0))</f>
        <v>0</v>
      </c>
      <c r="H13" s="54">
        <f>IF('Personalkosten 1. Jahr'!F25&gt;0,IF('Personalkosten 1. Jahr'!F25&lt;=Hilfstabelle!$H$2=AND('Personalkosten 1. Jahr'!G25&gt;=Hilfstabelle!$H$2),'Personalkosten 1. Jahr'!O25/('Personalkosten 1. Jahr'!G25-'Personalkosten 1. Jahr'!F25+1),0),IF('Personalkosten 1. Jahr'!E25&gt;0,'Personalkosten 1. Jahr'!O25/12,0))</f>
        <v>0</v>
      </c>
      <c r="I13" s="54">
        <f>IF('Personalkosten 1. Jahr'!F25&gt;0,IF('Personalkosten 1. Jahr'!F25&lt;=Hilfstabelle!$I$2=AND('Personalkosten 1. Jahr'!G25&gt;=Hilfstabelle!$I$2),'Personalkosten 1. Jahr'!O25/('Personalkosten 1. Jahr'!G25-'Personalkosten 1. Jahr'!F25+1),0),IF('Personalkosten 1. Jahr'!E25&gt;0,'Personalkosten 1. Jahr'!O25/12,0))</f>
        <v>0</v>
      </c>
      <c r="J13" s="54">
        <f>IF('Personalkosten 1. Jahr'!F25&gt;0,IF('Personalkosten 1. Jahr'!F25&lt;=Hilfstabelle!$J$2=AND('Personalkosten 1. Jahr'!G25&gt;=Hilfstabelle!$J$2),'Personalkosten 1. Jahr'!O25/('Personalkosten 1. Jahr'!G25-'Personalkosten 1. Jahr'!F25+1),0),IF('Personalkosten 1. Jahr'!E25&gt;0,'Personalkosten 1. Jahr'!O25/12,0))</f>
        <v>0</v>
      </c>
      <c r="K13" s="54">
        <f>IF('Personalkosten 1. Jahr'!F25&gt;0,IF('Personalkosten 1. Jahr'!F25&lt;=Hilfstabelle!$K$2=AND('Personalkosten 1. Jahr'!G25&gt;=Hilfstabelle!$K$2),'Personalkosten 1. Jahr'!O25/('Personalkosten 1. Jahr'!G25-'Personalkosten 1. Jahr'!F25+1),0),IF('Personalkosten 1. Jahr'!E25&gt;0,'Personalkosten 1. Jahr'!O25/12,0))</f>
        <v>0</v>
      </c>
      <c r="L13" s="54">
        <f>IF('Personalkosten 1. Jahr'!F25&gt;0,IF('Personalkosten 1. Jahr'!F25&lt;=Hilfstabelle!$L$2=AND('Personalkosten 1. Jahr'!G25&gt;=Hilfstabelle!$L$2),'Personalkosten 1. Jahr'!O25/('Personalkosten 1. Jahr'!G25-'Personalkosten 1. Jahr'!F25+1),0),IF('Personalkosten 1. Jahr'!E25&gt;0,'Personalkosten 1. Jahr'!O25/12,0))</f>
        <v>0</v>
      </c>
      <c r="M13" s="54">
        <f>IF('Personalkosten 1. Jahr'!F25&gt;0,IF('Personalkosten 1. Jahr'!F25&lt;=Hilfstabelle!$M$2=AND('Personalkosten 1. Jahr'!G25&gt;=Hilfstabelle!$M$2),'Personalkosten 1. Jahr'!O25/('Personalkosten 1. Jahr'!G25-'Personalkosten 1. Jahr'!F25+1),0),IF('Personalkosten 1. Jahr'!E25&gt;0,'Personalkosten 1. Jahr'!O25/12,0))</f>
        <v>0</v>
      </c>
      <c r="N13" s="55">
        <f t="shared" si="1"/>
        <v>0</v>
      </c>
      <c r="O13" s="34"/>
    </row>
    <row r="14" spans="1:15">
      <c r="A14" s="32">
        <v>12</v>
      </c>
      <c r="B14" s="54">
        <f>IF('Personalkosten 1. Jahr'!F26&gt;0,IF('Personalkosten 1. Jahr'!F26&lt;=Hilfstabelle!$B$2=AND('Personalkosten 1. Jahr'!G26&gt;=Hilfstabelle!$B$2),'Personalkosten 1. Jahr'!O26/('Personalkosten 1. Jahr'!G26-'Personalkosten 1. Jahr'!F26+1),0),IF('Personalkosten 1. Jahr'!E26&gt;0,'Personalkosten 1. Jahr'!O26/12,0))</f>
        <v>0</v>
      </c>
      <c r="C14" s="54">
        <f>IF('Personalkosten 1. Jahr'!F26&gt;0,IF('Personalkosten 1. Jahr'!F26&lt;=Hilfstabelle!$C$2=AND('Personalkosten 1. Jahr'!G26&gt;=Hilfstabelle!$C$2),'Personalkosten 1. Jahr'!O26/('Personalkosten 1. Jahr'!G26-'Personalkosten 1. Jahr'!F26+1),0),IF('Personalkosten 1. Jahr'!E26&gt;0,'Personalkosten 1. Jahr'!O26/12,0))</f>
        <v>0</v>
      </c>
      <c r="D14" s="54">
        <f>IF('Personalkosten 1. Jahr'!F26&gt;0,IF('Personalkosten 1. Jahr'!F26&lt;=Hilfstabelle!$D$2=AND('Personalkosten 1. Jahr'!G26&gt;=Hilfstabelle!$D$2),'Personalkosten 1. Jahr'!O26/('Personalkosten 1. Jahr'!G26-'Personalkosten 1. Jahr'!F26+1),0),IF('Personalkosten 1. Jahr'!E26&gt;0,'Personalkosten 1. Jahr'!O26/12,0))</f>
        <v>0</v>
      </c>
      <c r="E14" s="54">
        <f>IF('Personalkosten 1. Jahr'!F26&gt;0,IF('Personalkosten 1. Jahr'!F26&lt;=Hilfstabelle!$E$2=AND('Personalkosten 1. Jahr'!G26&gt;=Hilfstabelle!$E$2),'Personalkosten 1. Jahr'!O26/('Personalkosten 1. Jahr'!G26-'Personalkosten 1. Jahr'!F26+1),0),IF('Personalkosten 1. Jahr'!E26&gt;0,'Personalkosten 1. Jahr'!O26/12,0))</f>
        <v>0</v>
      </c>
      <c r="F14" s="54">
        <f>IF('Personalkosten 1. Jahr'!F26&gt;0,IF('Personalkosten 1. Jahr'!F26&lt;=Hilfstabelle!$F$2=AND('Personalkosten 1. Jahr'!G26&gt;=Hilfstabelle!$F$2),'Personalkosten 1. Jahr'!O26/('Personalkosten 1. Jahr'!G26-'Personalkosten 1. Jahr'!F26+1),0),IF('Personalkosten 1. Jahr'!E26&gt;0,'Personalkosten 1. Jahr'!O26/12,0))</f>
        <v>0</v>
      </c>
      <c r="G14" s="54">
        <f>IF('Personalkosten 1. Jahr'!F26&gt;0,IF('Personalkosten 1. Jahr'!F26&lt;=Hilfstabelle!$G$2=AND('Personalkosten 1. Jahr'!G26&gt;=Hilfstabelle!$G$2),'Personalkosten 1. Jahr'!O26/('Personalkosten 1. Jahr'!G26-'Personalkosten 1. Jahr'!F26+1),0),IF('Personalkosten 1. Jahr'!E26&gt;0,'Personalkosten 1. Jahr'!O26/12,0))</f>
        <v>0</v>
      </c>
      <c r="H14" s="54">
        <f>IF('Personalkosten 1. Jahr'!F26&gt;0,IF('Personalkosten 1. Jahr'!F26&lt;=Hilfstabelle!$H$2=AND('Personalkosten 1. Jahr'!G26&gt;=Hilfstabelle!$H$2),'Personalkosten 1. Jahr'!O26/('Personalkosten 1. Jahr'!G26-'Personalkosten 1. Jahr'!F26+1),0),IF('Personalkosten 1. Jahr'!E26&gt;0,'Personalkosten 1. Jahr'!O26/12,0))</f>
        <v>0</v>
      </c>
      <c r="I14" s="54">
        <f>IF('Personalkosten 1. Jahr'!F26&gt;0,IF('Personalkosten 1. Jahr'!F26&lt;=Hilfstabelle!$I$2=AND('Personalkosten 1. Jahr'!G26&gt;=Hilfstabelle!$I$2),'Personalkosten 1. Jahr'!O26/('Personalkosten 1. Jahr'!G26-'Personalkosten 1. Jahr'!F26+1),0),IF('Personalkosten 1. Jahr'!E26&gt;0,'Personalkosten 1. Jahr'!O26/12,0))</f>
        <v>0</v>
      </c>
      <c r="J14" s="54">
        <f>IF('Personalkosten 1. Jahr'!F26&gt;0,IF('Personalkosten 1. Jahr'!F26&lt;=Hilfstabelle!$J$2=AND('Personalkosten 1. Jahr'!G26&gt;=Hilfstabelle!$J$2),'Personalkosten 1. Jahr'!O26/('Personalkosten 1. Jahr'!G26-'Personalkosten 1. Jahr'!F26+1),0),IF('Personalkosten 1. Jahr'!E26&gt;0,'Personalkosten 1. Jahr'!O26/12,0))</f>
        <v>0</v>
      </c>
      <c r="K14" s="54">
        <f>IF('Personalkosten 1. Jahr'!F26&gt;0,IF('Personalkosten 1. Jahr'!F26&lt;=Hilfstabelle!$K$2=AND('Personalkosten 1. Jahr'!G26&gt;=Hilfstabelle!$K$2),'Personalkosten 1. Jahr'!O26/('Personalkosten 1. Jahr'!G26-'Personalkosten 1. Jahr'!F26+1),0),IF('Personalkosten 1. Jahr'!E26&gt;0,'Personalkosten 1. Jahr'!O26/12,0))</f>
        <v>0</v>
      </c>
      <c r="L14" s="54">
        <f>IF('Personalkosten 1. Jahr'!F26&gt;0,IF('Personalkosten 1. Jahr'!F26&lt;=Hilfstabelle!$L$2=AND('Personalkosten 1. Jahr'!G26&gt;=Hilfstabelle!$L$2),'Personalkosten 1. Jahr'!O26/('Personalkosten 1. Jahr'!G26-'Personalkosten 1. Jahr'!F26+1),0),IF('Personalkosten 1. Jahr'!E26&gt;0,'Personalkosten 1. Jahr'!O26/12,0))</f>
        <v>0</v>
      </c>
      <c r="M14" s="54">
        <f>IF('Personalkosten 1. Jahr'!F26&gt;0,IF('Personalkosten 1. Jahr'!F26&lt;=Hilfstabelle!$M$2=AND('Personalkosten 1. Jahr'!G26&gt;=Hilfstabelle!$M$2),'Personalkosten 1. Jahr'!O26/('Personalkosten 1. Jahr'!G26-'Personalkosten 1. Jahr'!F26+1),0),IF('Personalkosten 1. Jahr'!E26&gt;0,'Personalkosten 1. Jahr'!O26/12,0))</f>
        <v>0</v>
      </c>
      <c r="N14" s="55">
        <f t="shared" si="1"/>
        <v>0</v>
      </c>
      <c r="O14" s="34"/>
    </row>
    <row r="15" spans="1:15">
      <c r="A15" s="32">
        <v>13</v>
      </c>
      <c r="B15" s="54">
        <f>IF('Personalkosten 1. Jahr'!F27&gt;0,IF('Personalkosten 1. Jahr'!F27&lt;=Hilfstabelle!$B$2=AND('Personalkosten 1. Jahr'!G27&gt;=Hilfstabelle!$B$2),'Personalkosten 1. Jahr'!O27/('Personalkosten 1. Jahr'!G27-'Personalkosten 1. Jahr'!F27+1),0),IF('Personalkosten 1. Jahr'!E27&gt;0,'Personalkosten 1. Jahr'!O27/12,0))</f>
        <v>0</v>
      </c>
      <c r="C15" s="54">
        <f>IF('Personalkosten 1. Jahr'!F27&gt;0,IF('Personalkosten 1. Jahr'!F27&lt;=Hilfstabelle!$C$2=AND('Personalkosten 1. Jahr'!G27&gt;=Hilfstabelle!$C$2),'Personalkosten 1. Jahr'!O27/('Personalkosten 1. Jahr'!G27-'Personalkosten 1. Jahr'!F27+1),0),IF('Personalkosten 1. Jahr'!E27&gt;0,'Personalkosten 1. Jahr'!O27/12,0))</f>
        <v>0</v>
      </c>
      <c r="D15" s="54">
        <f>IF('Personalkosten 1. Jahr'!F27&gt;0,IF('Personalkosten 1. Jahr'!F27&lt;=Hilfstabelle!$D$2=AND('Personalkosten 1. Jahr'!G27&gt;=Hilfstabelle!$D$2),'Personalkosten 1. Jahr'!O27/('Personalkosten 1. Jahr'!G27-'Personalkosten 1. Jahr'!F27+1),0),IF('Personalkosten 1. Jahr'!E27&gt;0,'Personalkosten 1. Jahr'!O27/12,0))</f>
        <v>0</v>
      </c>
      <c r="E15" s="54">
        <f>IF('Personalkosten 1. Jahr'!F27&gt;0,IF('Personalkosten 1. Jahr'!F27&lt;=Hilfstabelle!$E$2=AND('Personalkosten 1. Jahr'!G27&gt;=Hilfstabelle!$E$2),'Personalkosten 1. Jahr'!O27/('Personalkosten 1. Jahr'!G27-'Personalkosten 1. Jahr'!F27+1),0),IF('Personalkosten 1. Jahr'!E27&gt;0,'Personalkosten 1. Jahr'!O27/12,0))</f>
        <v>0</v>
      </c>
      <c r="F15" s="54">
        <f>IF('Personalkosten 1. Jahr'!F27&gt;0,IF('Personalkosten 1. Jahr'!F27&lt;=Hilfstabelle!$F$2=AND('Personalkosten 1. Jahr'!G27&gt;=Hilfstabelle!$F$2),'Personalkosten 1. Jahr'!O27/('Personalkosten 1. Jahr'!G27-'Personalkosten 1. Jahr'!F27+1),0),IF('Personalkosten 1. Jahr'!E27&gt;0,'Personalkosten 1. Jahr'!O27/12,0))</f>
        <v>0</v>
      </c>
      <c r="G15" s="54">
        <f>IF('Personalkosten 1. Jahr'!F27&gt;0,IF('Personalkosten 1. Jahr'!F27&lt;=Hilfstabelle!$G$2=AND('Personalkosten 1. Jahr'!G27&gt;=Hilfstabelle!$G$2),'Personalkosten 1. Jahr'!O27/('Personalkosten 1. Jahr'!G27-'Personalkosten 1. Jahr'!F27+1),0),IF('Personalkosten 1. Jahr'!E27&gt;0,'Personalkosten 1. Jahr'!O27/12,0))</f>
        <v>0</v>
      </c>
      <c r="H15" s="54">
        <f>IF('Personalkosten 1. Jahr'!F27&gt;0,IF('Personalkosten 1. Jahr'!F27&lt;=Hilfstabelle!$H$2=AND('Personalkosten 1. Jahr'!G27&gt;=Hilfstabelle!$H$2),'Personalkosten 1. Jahr'!O27/('Personalkosten 1. Jahr'!G27-'Personalkosten 1. Jahr'!F27+1),0),IF('Personalkosten 1. Jahr'!E27&gt;0,'Personalkosten 1. Jahr'!O27/12,0))</f>
        <v>0</v>
      </c>
      <c r="I15" s="54">
        <f>IF('Personalkosten 1. Jahr'!F27&gt;0,IF('Personalkosten 1. Jahr'!F27&lt;=Hilfstabelle!$I$2=AND('Personalkosten 1. Jahr'!G27&gt;=Hilfstabelle!$I$2),'Personalkosten 1. Jahr'!O27/('Personalkosten 1. Jahr'!G27-'Personalkosten 1. Jahr'!F27+1),0),IF('Personalkosten 1. Jahr'!E27&gt;0,'Personalkosten 1. Jahr'!O27/12,0))</f>
        <v>0</v>
      </c>
      <c r="J15" s="54">
        <f>IF('Personalkosten 1. Jahr'!F27&gt;0,IF('Personalkosten 1. Jahr'!F27&lt;=Hilfstabelle!$J$2=AND('Personalkosten 1. Jahr'!G27&gt;=Hilfstabelle!$J$2),'Personalkosten 1. Jahr'!O27/('Personalkosten 1. Jahr'!G27-'Personalkosten 1. Jahr'!F27+1),0),IF('Personalkosten 1. Jahr'!E27&gt;0,'Personalkosten 1. Jahr'!O27/12,0))</f>
        <v>0</v>
      </c>
      <c r="K15" s="54">
        <f>IF('Personalkosten 1. Jahr'!F27&gt;0,IF('Personalkosten 1. Jahr'!F27&lt;=Hilfstabelle!$K$2=AND('Personalkosten 1. Jahr'!G27&gt;=Hilfstabelle!$K$2),'Personalkosten 1. Jahr'!O27/('Personalkosten 1. Jahr'!G27-'Personalkosten 1. Jahr'!F27+1),0),IF('Personalkosten 1. Jahr'!E27&gt;0,'Personalkosten 1. Jahr'!O27/12,0))</f>
        <v>0</v>
      </c>
      <c r="L15" s="54">
        <f>IF('Personalkosten 1. Jahr'!F27&gt;0,IF('Personalkosten 1. Jahr'!F27&lt;=Hilfstabelle!$L$2=AND('Personalkosten 1. Jahr'!G27&gt;=Hilfstabelle!$L$2),'Personalkosten 1. Jahr'!O27/('Personalkosten 1. Jahr'!G27-'Personalkosten 1. Jahr'!F27+1),0),IF('Personalkosten 1. Jahr'!E27&gt;0,'Personalkosten 1. Jahr'!O27/12,0))</f>
        <v>0</v>
      </c>
      <c r="M15" s="54">
        <f>IF('Personalkosten 1. Jahr'!F27&gt;0,IF('Personalkosten 1. Jahr'!F27&lt;=Hilfstabelle!$M$2=AND('Personalkosten 1. Jahr'!G27&gt;=Hilfstabelle!$M$2),'Personalkosten 1. Jahr'!O27/('Personalkosten 1. Jahr'!G27-'Personalkosten 1. Jahr'!F27+1),0),IF('Personalkosten 1. Jahr'!E27&gt;0,'Personalkosten 1. Jahr'!O27/12,0))</f>
        <v>0</v>
      </c>
      <c r="N15" s="55">
        <f t="shared" si="1"/>
        <v>0</v>
      </c>
      <c r="O15" s="34"/>
    </row>
    <row r="16" spans="1:15">
      <c r="A16" s="32">
        <v>14</v>
      </c>
      <c r="B16" s="54">
        <f>IF('Personalkosten 1. Jahr'!F28&gt;0,IF('Personalkosten 1. Jahr'!F28&lt;=Hilfstabelle!$B$2=AND('Personalkosten 1. Jahr'!G28&gt;=Hilfstabelle!$B$2),'Personalkosten 1. Jahr'!O28/('Personalkosten 1. Jahr'!G28-'Personalkosten 1. Jahr'!F28+1),0),IF('Personalkosten 1. Jahr'!E28&gt;0,'Personalkosten 1. Jahr'!O28/12,0))</f>
        <v>0</v>
      </c>
      <c r="C16" s="54">
        <f>IF('Personalkosten 1. Jahr'!F28&gt;0,IF('Personalkosten 1. Jahr'!F28&lt;=Hilfstabelle!$C$2=AND('Personalkosten 1. Jahr'!G28&gt;=Hilfstabelle!$C$2),'Personalkosten 1. Jahr'!O28/('Personalkosten 1. Jahr'!G28-'Personalkosten 1. Jahr'!F28+1),0),IF('Personalkosten 1. Jahr'!E28&gt;0,'Personalkosten 1. Jahr'!O28/12,0))</f>
        <v>0</v>
      </c>
      <c r="D16" s="54">
        <f>IF('Personalkosten 1. Jahr'!F28&gt;0,IF('Personalkosten 1. Jahr'!F28&lt;=Hilfstabelle!$D$2=AND('Personalkosten 1. Jahr'!G28&gt;=Hilfstabelle!$D$2),'Personalkosten 1. Jahr'!O28/('Personalkosten 1. Jahr'!G28-'Personalkosten 1. Jahr'!F28+1),0),IF('Personalkosten 1. Jahr'!E28&gt;0,'Personalkosten 1. Jahr'!O28/12,0))</f>
        <v>0</v>
      </c>
      <c r="E16" s="54">
        <f>IF('Personalkosten 1. Jahr'!F28&gt;0,IF('Personalkosten 1. Jahr'!F28&lt;=Hilfstabelle!$E$2=AND('Personalkosten 1. Jahr'!G28&gt;=Hilfstabelle!$E$2),'Personalkosten 1. Jahr'!O28/('Personalkosten 1. Jahr'!G28-'Personalkosten 1. Jahr'!F28+1),0),IF('Personalkosten 1. Jahr'!E28&gt;0,'Personalkosten 1. Jahr'!O28/12,0))</f>
        <v>0</v>
      </c>
      <c r="F16" s="54">
        <f>IF('Personalkosten 1. Jahr'!F28&gt;0,IF('Personalkosten 1. Jahr'!F28&lt;=Hilfstabelle!$F$2=AND('Personalkosten 1. Jahr'!G28&gt;=Hilfstabelle!$F$2),'Personalkosten 1. Jahr'!O28/('Personalkosten 1. Jahr'!G28-'Personalkosten 1. Jahr'!F28+1),0),IF('Personalkosten 1. Jahr'!E28&gt;0,'Personalkosten 1. Jahr'!O28/12,0))</f>
        <v>0</v>
      </c>
      <c r="G16" s="54">
        <f>IF('Personalkosten 1. Jahr'!F28&gt;0,IF('Personalkosten 1. Jahr'!F28&lt;=Hilfstabelle!$G$2=AND('Personalkosten 1. Jahr'!G28&gt;=Hilfstabelle!$G$2),'Personalkosten 1. Jahr'!O28/('Personalkosten 1. Jahr'!G28-'Personalkosten 1. Jahr'!F28+1),0),IF('Personalkosten 1. Jahr'!E28&gt;0,'Personalkosten 1. Jahr'!O28/12,0))</f>
        <v>0</v>
      </c>
      <c r="H16" s="54">
        <f>IF('Personalkosten 1. Jahr'!F28&gt;0,IF('Personalkosten 1. Jahr'!F28&lt;=Hilfstabelle!$H$2=AND('Personalkosten 1. Jahr'!G28&gt;=Hilfstabelle!$H$2),'Personalkosten 1. Jahr'!O28/('Personalkosten 1. Jahr'!G28-'Personalkosten 1. Jahr'!F28+1),0),IF('Personalkosten 1. Jahr'!E28&gt;0,'Personalkosten 1. Jahr'!O28/12,0))</f>
        <v>0</v>
      </c>
      <c r="I16" s="54">
        <f>IF('Personalkosten 1. Jahr'!F28&gt;0,IF('Personalkosten 1. Jahr'!F28&lt;=Hilfstabelle!$I$2=AND('Personalkosten 1. Jahr'!G28&gt;=Hilfstabelle!$I$2),'Personalkosten 1. Jahr'!O28/('Personalkosten 1. Jahr'!G28-'Personalkosten 1. Jahr'!F28+1),0),IF('Personalkosten 1. Jahr'!E28&gt;0,'Personalkosten 1. Jahr'!O28/12,0))</f>
        <v>0</v>
      </c>
      <c r="J16" s="54">
        <f>IF('Personalkosten 1. Jahr'!F28&gt;0,IF('Personalkosten 1. Jahr'!F28&lt;=Hilfstabelle!$J$2=AND('Personalkosten 1. Jahr'!G28&gt;=Hilfstabelle!$J$2),'Personalkosten 1. Jahr'!O28/('Personalkosten 1. Jahr'!G28-'Personalkosten 1. Jahr'!F28+1),0),IF('Personalkosten 1. Jahr'!E28&gt;0,'Personalkosten 1. Jahr'!O28/12,0))</f>
        <v>0</v>
      </c>
      <c r="K16" s="54">
        <f>IF('Personalkosten 1. Jahr'!F28&gt;0,IF('Personalkosten 1. Jahr'!F28&lt;=Hilfstabelle!$K$2=AND('Personalkosten 1. Jahr'!G28&gt;=Hilfstabelle!$K$2),'Personalkosten 1. Jahr'!O28/('Personalkosten 1. Jahr'!G28-'Personalkosten 1. Jahr'!F28+1),0),IF('Personalkosten 1. Jahr'!E28&gt;0,'Personalkosten 1. Jahr'!O28/12,0))</f>
        <v>0</v>
      </c>
      <c r="L16" s="54">
        <f>IF('Personalkosten 1. Jahr'!F28&gt;0,IF('Personalkosten 1. Jahr'!F28&lt;=Hilfstabelle!$L$2=AND('Personalkosten 1. Jahr'!G28&gt;=Hilfstabelle!$L$2),'Personalkosten 1. Jahr'!O28/('Personalkosten 1. Jahr'!G28-'Personalkosten 1. Jahr'!F28+1),0),IF('Personalkosten 1. Jahr'!E28&gt;0,'Personalkosten 1. Jahr'!O28/12,0))</f>
        <v>0</v>
      </c>
      <c r="M16" s="54">
        <f>IF('Personalkosten 1. Jahr'!F28&gt;0,IF('Personalkosten 1. Jahr'!F28&lt;=Hilfstabelle!$M$2=AND('Personalkosten 1. Jahr'!G28&gt;=Hilfstabelle!$M$2),'Personalkosten 1. Jahr'!O28/('Personalkosten 1. Jahr'!G28-'Personalkosten 1. Jahr'!F28+1),0),IF('Personalkosten 1. Jahr'!E28&gt;0,'Personalkosten 1. Jahr'!O28/12,0))</f>
        <v>0</v>
      </c>
      <c r="N16" s="55">
        <f t="shared" si="1"/>
        <v>0</v>
      </c>
      <c r="O16" s="34"/>
    </row>
    <row r="17" spans="1:15">
      <c r="A17" s="32">
        <v>15</v>
      </c>
      <c r="B17" s="54">
        <f>IF('Personalkosten 1. Jahr'!F29&gt;0,IF('Personalkosten 1. Jahr'!F29&lt;=Hilfstabelle!$B$2=AND('Personalkosten 1. Jahr'!G29&gt;=Hilfstabelle!$B$2),'Personalkosten 1. Jahr'!O29/('Personalkosten 1. Jahr'!G29-'Personalkosten 1. Jahr'!F29+1),0),IF('Personalkosten 1. Jahr'!E29&gt;0,'Personalkosten 1. Jahr'!O29/12,0))</f>
        <v>0</v>
      </c>
      <c r="C17" s="54">
        <f>IF('Personalkosten 1. Jahr'!F29&gt;0,IF('Personalkosten 1. Jahr'!F29&lt;=Hilfstabelle!$C$2=AND('Personalkosten 1. Jahr'!G29&gt;=Hilfstabelle!$C$2),'Personalkosten 1. Jahr'!O29/('Personalkosten 1. Jahr'!G29-'Personalkosten 1. Jahr'!F29+1),0),IF('Personalkosten 1. Jahr'!E29&gt;0,'Personalkosten 1. Jahr'!O29/12,0))</f>
        <v>0</v>
      </c>
      <c r="D17" s="54">
        <f>IF('Personalkosten 1. Jahr'!F29&gt;0,IF('Personalkosten 1. Jahr'!F29&lt;=Hilfstabelle!$D$2=AND('Personalkosten 1. Jahr'!G29&gt;=Hilfstabelle!$D$2),'Personalkosten 1. Jahr'!O29/('Personalkosten 1. Jahr'!G29-'Personalkosten 1. Jahr'!F29+1),0),IF('Personalkosten 1. Jahr'!E29&gt;0,'Personalkosten 1. Jahr'!O29/12,0))</f>
        <v>0</v>
      </c>
      <c r="E17" s="54">
        <f>IF('Personalkosten 1. Jahr'!F29&gt;0,IF('Personalkosten 1. Jahr'!F29&lt;=Hilfstabelle!$E$2=AND('Personalkosten 1. Jahr'!G29&gt;=Hilfstabelle!$E$2),'Personalkosten 1. Jahr'!O29/('Personalkosten 1. Jahr'!G29-'Personalkosten 1. Jahr'!F29+1),0),IF('Personalkosten 1. Jahr'!E29&gt;0,'Personalkosten 1. Jahr'!O29/12,0))</f>
        <v>0</v>
      </c>
      <c r="F17" s="54">
        <f>IF('Personalkosten 1. Jahr'!F29&gt;0,IF('Personalkosten 1. Jahr'!F29&lt;=Hilfstabelle!$F$2=AND('Personalkosten 1. Jahr'!G29&gt;=Hilfstabelle!$F$2),'Personalkosten 1. Jahr'!O29/('Personalkosten 1. Jahr'!G29-'Personalkosten 1. Jahr'!F29+1),0),IF('Personalkosten 1. Jahr'!E29&gt;0,'Personalkosten 1. Jahr'!O29/12,0))</f>
        <v>0</v>
      </c>
      <c r="G17" s="54">
        <f>IF('Personalkosten 1. Jahr'!F29&gt;0,IF('Personalkosten 1. Jahr'!F29&lt;=Hilfstabelle!$G$2=AND('Personalkosten 1. Jahr'!G29&gt;=Hilfstabelle!$G$2),'Personalkosten 1. Jahr'!O29/('Personalkosten 1. Jahr'!G29-'Personalkosten 1. Jahr'!F29+1),0),IF('Personalkosten 1. Jahr'!E29&gt;0,'Personalkosten 1. Jahr'!O29/12,0))</f>
        <v>0</v>
      </c>
      <c r="H17" s="54">
        <f>IF('Personalkosten 1. Jahr'!F29&gt;0,IF('Personalkosten 1. Jahr'!F29&lt;=Hilfstabelle!$H$2=AND('Personalkosten 1. Jahr'!G29&gt;=Hilfstabelle!$H$2),'Personalkosten 1. Jahr'!O29/('Personalkosten 1. Jahr'!G29-'Personalkosten 1. Jahr'!F29+1),0),IF('Personalkosten 1. Jahr'!E29&gt;0,'Personalkosten 1. Jahr'!O29/12,0))</f>
        <v>0</v>
      </c>
      <c r="I17" s="54">
        <f>IF('Personalkosten 1. Jahr'!F29&gt;0,IF('Personalkosten 1. Jahr'!F29&lt;=Hilfstabelle!$I$2=AND('Personalkosten 1. Jahr'!G29&gt;=Hilfstabelle!$I$2),'Personalkosten 1. Jahr'!O29/('Personalkosten 1. Jahr'!G29-'Personalkosten 1. Jahr'!F29+1),0),IF('Personalkosten 1. Jahr'!E29&gt;0,'Personalkosten 1. Jahr'!O29/12,0))</f>
        <v>0</v>
      </c>
      <c r="J17" s="54">
        <f>IF('Personalkosten 1. Jahr'!F29&gt;0,IF('Personalkosten 1. Jahr'!F29&lt;=Hilfstabelle!$J$2=AND('Personalkosten 1. Jahr'!G29&gt;=Hilfstabelle!$J$2),'Personalkosten 1. Jahr'!O29/('Personalkosten 1. Jahr'!G29-'Personalkosten 1. Jahr'!F29+1),0),IF('Personalkosten 1. Jahr'!E29&gt;0,'Personalkosten 1. Jahr'!O29/12,0))</f>
        <v>0</v>
      </c>
      <c r="K17" s="54">
        <f>IF('Personalkosten 1. Jahr'!F29&gt;0,IF('Personalkosten 1. Jahr'!F29&lt;=Hilfstabelle!$K$2=AND('Personalkosten 1. Jahr'!G29&gt;=Hilfstabelle!$K$2),'Personalkosten 1. Jahr'!O29/('Personalkosten 1. Jahr'!G29-'Personalkosten 1. Jahr'!F29+1),0),IF('Personalkosten 1. Jahr'!E29&gt;0,'Personalkosten 1. Jahr'!O29/12,0))</f>
        <v>0</v>
      </c>
      <c r="L17" s="54">
        <f>IF('Personalkosten 1. Jahr'!F29&gt;0,IF('Personalkosten 1. Jahr'!F29&lt;=Hilfstabelle!$L$2=AND('Personalkosten 1. Jahr'!G29&gt;=Hilfstabelle!$L$2),'Personalkosten 1. Jahr'!O29/('Personalkosten 1. Jahr'!G29-'Personalkosten 1. Jahr'!F29+1),0),IF('Personalkosten 1. Jahr'!E29&gt;0,'Personalkosten 1. Jahr'!O29/12,0))</f>
        <v>0</v>
      </c>
      <c r="M17" s="54">
        <f>IF('Personalkosten 1. Jahr'!F29&gt;0,IF('Personalkosten 1. Jahr'!F29&lt;=Hilfstabelle!$M$2=AND('Personalkosten 1. Jahr'!G29&gt;=Hilfstabelle!$M$2),'Personalkosten 1. Jahr'!O29/('Personalkosten 1. Jahr'!G29-'Personalkosten 1. Jahr'!F29+1),0),IF('Personalkosten 1. Jahr'!E29&gt;0,'Personalkosten 1. Jahr'!O29/12,0))</f>
        <v>0</v>
      </c>
      <c r="N17" s="55">
        <f t="shared" si="1"/>
        <v>0</v>
      </c>
      <c r="O17" s="34"/>
    </row>
    <row r="18" spans="1:15">
      <c r="A18" s="32">
        <v>16</v>
      </c>
      <c r="B18" s="54">
        <f>IF('Personalkosten 1. Jahr'!F30&gt;0,IF('Personalkosten 1. Jahr'!F30&lt;=Hilfstabelle!$B$2=AND('Personalkosten 1. Jahr'!G30&gt;=Hilfstabelle!$B$2),'Personalkosten 1. Jahr'!O30/('Personalkosten 1. Jahr'!G30-'Personalkosten 1. Jahr'!F30+1),0),IF('Personalkosten 1. Jahr'!E30&gt;0,'Personalkosten 1. Jahr'!O30/12,0))</f>
        <v>0</v>
      </c>
      <c r="C18" s="54">
        <f>IF('Personalkosten 1. Jahr'!F30&gt;0,IF('Personalkosten 1. Jahr'!F30&lt;=Hilfstabelle!$C$2=AND('Personalkosten 1. Jahr'!G30&gt;=Hilfstabelle!$C$2),'Personalkosten 1. Jahr'!O30/('Personalkosten 1. Jahr'!G30-'Personalkosten 1. Jahr'!F30+1),0),IF('Personalkosten 1. Jahr'!E30&gt;0,'Personalkosten 1. Jahr'!O30/12,0))</f>
        <v>0</v>
      </c>
      <c r="D18" s="54">
        <f>IF('Personalkosten 1. Jahr'!F30&gt;0,IF('Personalkosten 1. Jahr'!F30&lt;=Hilfstabelle!$D$2=AND('Personalkosten 1. Jahr'!G30&gt;=Hilfstabelle!$D$2),'Personalkosten 1. Jahr'!O30/('Personalkosten 1. Jahr'!G30-'Personalkosten 1. Jahr'!F30+1),0),IF('Personalkosten 1. Jahr'!E30&gt;0,'Personalkosten 1. Jahr'!O30/12,0))</f>
        <v>0</v>
      </c>
      <c r="E18" s="54">
        <f>IF('Personalkosten 1. Jahr'!F30&gt;0,IF('Personalkosten 1. Jahr'!F30&lt;=Hilfstabelle!$E$2=AND('Personalkosten 1. Jahr'!G30&gt;=Hilfstabelle!$E$2),'Personalkosten 1. Jahr'!O30/('Personalkosten 1. Jahr'!G30-'Personalkosten 1. Jahr'!F30+1),0),IF('Personalkosten 1. Jahr'!E30&gt;0,'Personalkosten 1. Jahr'!O30/12,0))</f>
        <v>0</v>
      </c>
      <c r="F18" s="54">
        <f>IF('Personalkosten 1. Jahr'!F30&gt;0,IF('Personalkosten 1. Jahr'!F30&lt;=Hilfstabelle!$F$2=AND('Personalkosten 1. Jahr'!G30&gt;=Hilfstabelle!$F$2),'Personalkosten 1. Jahr'!O30/('Personalkosten 1. Jahr'!G30-'Personalkosten 1. Jahr'!F30+1),0),IF('Personalkosten 1. Jahr'!E30&gt;0,'Personalkosten 1. Jahr'!O30/12,0))</f>
        <v>0</v>
      </c>
      <c r="G18" s="54">
        <f>IF('Personalkosten 1. Jahr'!F30&gt;0,IF('Personalkosten 1. Jahr'!F30&lt;=Hilfstabelle!$G$2=AND('Personalkosten 1. Jahr'!G30&gt;=Hilfstabelle!$G$2),'Personalkosten 1. Jahr'!O30/('Personalkosten 1. Jahr'!G30-'Personalkosten 1. Jahr'!F30+1),0),IF('Personalkosten 1. Jahr'!E30&gt;0,'Personalkosten 1. Jahr'!O30/12,0))</f>
        <v>0</v>
      </c>
      <c r="H18" s="54">
        <f>IF('Personalkosten 1. Jahr'!F30&gt;0,IF('Personalkosten 1. Jahr'!F30&lt;=Hilfstabelle!$H$2=AND('Personalkosten 1. Jahr'!G30&gt;=Hilfstabelle!$H$2),'Personalkosten 1. Jahr'!O30/('Personalkosten 1. Jahr'!G30-'Personalkosten 1. Jahr'!F30+1),0),IF('Personalkosten 1. Jahr'!E30&gt;0,'Personalkosten 1. Jahr'!O30/12,0))</f>
        <v>0</v>
      </c>
      <c r="I18" s="54">
        <f>IF('Personalkosten 1. Jahr'!F30&gt;0,IF('Personalkosten 1. Jahr'!F30&lt;=Hilfstabelle!$I$2=AND('Personalkosten 1. Jahr'!G30&gt;=Hilfstabelle!$I$2),'Personalkosten 1. Jahr'!O30/('Personalkosten 1. Jahr'!G30-'Personalkosten 1. Jahr'!F30+1),0),IF('Personalkosten 1. Jahr'!E30&gt;0,'Personalkosten 1. Jahr'!O30/12,0))</f>
        <v>0</v>
      </c>
      <c r="J18" s="54">
        <f>IF('Personalkosten 1. Jahr'!F30&gt;0,IF('Personalkosten 1. Jahr'!F30&lt;=Hilfstabelle!$J$2=AND('Personalkosten 1. Jahr'!G30&gt;=Hilfstabelle!$J$2),'Personalkosten 1. Jahr'!O30/('Personalkosten 1. Jahr'!G30-'Personalkosten 1. Jahr'!F30+1),0),IF('Personalkosten 1. Jahr'!E30&gt;0,'Personalkosten 1. Jahr'!O30/12,0))</f>
        <v>0</v>
      </c>
      <c r="K18" s="54">
        <f>IF('Personalkosten 1. Jahr'!F30&gt;0,IF('Personalkosten 1. Jahr'!F30&lt;=Hilfstabelle!$K$2=AND('Personalkosten 1. Jahr'!G30&gt;=Hilfstabelle!$K$2),'Personalkosten 1. Jahr'!O30/('Personalkosten 1. Jahr'!G30-'Personalkosten 1. Jahr'!F30+1),0),IF('Personalkosten 1. Jahr'!E30&gt;0,'Personalkosten 1. Jahr'!O30/12,0))</f>
        <v>0</v>
      </c>
      <c r="L18" s="54">
        <f>IF('Personalkosten 1. Jahr'!F30&gt;0,IF('Personalkosten 1. Jahr'!F30&lt;=Hilfstabelle!$L$2=AND('Personalkosten 1. Jahr'!G30&gt;=Hilfstabelle!$L$2),'Personalkosten 1. Jahr'!O30/('Personalkosten 1. Jahr'!G30-'Personalkosten 1. Jahr'!F30+1),0),IF('Personalkosten 1. Jahr'!E30&gt;0,'Personalkosten 1. Jahr'!O30/12,0))</f>
        <v>0</v>
      </c>
      <c r="M18" s="54">
        <f>IF('Personalkosten 1. Jahr'!F30&gt;0,IF('Personalkosten 1. Jahr'!F30&lt;=Hilfstabelle!$M$2=AND('Personalkosten 1. Jahr'!G30&gt;=Hilfstabelle!$M$2),'Personalkosten 1. Jahr'!O30/('Personalkosten 1. Jahr'!G30-'Personalkosten 1. Jahr'!F30+1),0),IF('Personalkosten 1. Jahr'!E30&gt;0,'Personalkosten 1. Jahr'!O30/12,0))</f>
        <v>0</v>
      </c>
      <c r="N18" s="55">
        <f t="shared" si="1"/>
        <v>0</v>
      </c>
      <c r="O18" s="34"/>
    </row>
    <row r="19" spans="1:15">
      <c r="A19" s="32">
        <v>17</v>
      </c>
      <c r="B19" s="54">
        <f>IF('Personalkosten 1. Jahr'!F31&gt;0,IF('Personalkosten 1. Jahr'!F31&lt;=Hilfstabelle!$B$2=AND('Personalkosten 1. Jahr'!G31&gt;=Hilfstabelle!$B$2),'Personalkosten 1. Jahr'!O31/('Personalkosten 1. Jahr'!G31-'Personalkosten 1. Jahr'!F31+1),0),IF('Personalkosten 1. Jahr'!E31&gt;0,'Personalkosten 1. Jahr'!O31/12,0))</f>
        <v>0</v>
      </c>
      <c r="C19" s="54">
        <f>IF('Personalkosten 1. Jahr'!F31&gt;0,IF('Personalkosten 1. Jahr'!F31&lt;=Hilfstabelle!$C$2=AND('Personalkosten 1. Jahr'!G31&gt;=Hilfstabelle!$C$2),'Personalkosten 1. Jahr'!O31/('Personalkosten 1. Jahr'!G31-'Personalkosten 1. Jahr'!F31+1),0),IF('Personalkosten 1. Jahr'!E31&gt;0,'Personalkosten 1. Jahr'!O31/12,0))</f>
        <v>0</v>
      </c>
      <c r="D19" s="54">
        <f>IF('Personalkosten 1. Jahr'!F31&gt;0,IF('Personalkosten 1. Jahr'!F31&lt;=Hilfstabelle!$D$2=AND('Personalkosten 1. Jahr'!G31&gt;=Hilfstabelle!$D$2),'Personalkosten 1. Jahr'!O31/('Personalkosten 1. Jahr'!G31-'Personalkosten 1. Jahr'!F31+1),0),IF('Personalkosten 1. Jahr'!E31&gt;0,'Personalkosten 1. Jahr'!O31/12,0))</f>
        <v>0</v>
      </c>
      <c r="E19" s="54">
        <f>IF('Personalkosten 1. Jahr'!F31&gt;0,IF('Personalkosten 1. Jahr'!F31&lt;=Hilfstabelle!$E$2=AND('Personalkosten 1. Jahr'!G31&gt;=Hilfstabelle!$E$2),'Personalkosten 1. Jahr'!O31/('Personalkosten 1. Jahr'!G31-'Personalkosten 1. Jahr'!F31+1),0),IF('Personalkosten 1. Jahr'!E31&gt;0,'Personalkosten 1. Jahr'!O31/12,0))</f>
        <v>0</v>
      </c>
      <c r="F19" s="54">
        <f>IF('Personalkosten 1. Jahr'!F31&gt;0,IF('Personalkosten 1. Jahr'!F31&lt;=Hilfstabelle!$F$2=AND('Personalkosten 1. Jahr'!G31&gt;=Hilfstabelle!$F$2),'Personalkosten 1. Jahr'!O31/('Personalkosten 1. Jahr'!G31-'Personalkosten 1. Jahr'!F31+1),0),IF('Personalkosten 1. Jahr'!E31&gt;0,'Personalkosten 1. Jahr'!O31/12,0))</f>
        <v>0</v>
      </c>
      <c r="G19" s="54">
        <f>IF('Personalkosten 1. Jahr'!F31&gt;0,IF('Personalkosten 1. Jahr'!F31&lt;=Hilfstabelle!$G$2=AND('Personalkosten 1. Jahr'!G31&gt;=Hilfstabelle!$G$2),'Personalkosten 1. Jahr'!O31/('Personalkosten 1. Jahr'!G31-'Personalkosten 1. Jahr'!F31+1),0),IF('Personalkosten 1. Jahr'!E31&gt;0,'Personalkosten 1. Jahr'!O31/12,0))</f>
        <v>0</v>
      </c>
      <c r="H19" s="54">
        <f>IF('Personalkosten 1. Jahr'!F31&gt;0,IF('Personalkosten 1. Jahr'!F31&lt;=Hilfstabelle!$H$2=AND('Personalkosten 1. Jahr'!G31&gt;=Hilfstabelle!$H$2),'Personalkosten 1. Jahr'!O31/('Personalkosten 1. Jahr'!G31-'Personalkosten 1. Jahr'!F31+1),0),IF('Personalkosten 1. Jahr'!E31&gt;0,'Personalkosten 1. Jahr'!O31/12,0))</f>
        <v>0</v>
      </c>
      <c r="I19" s="54">
        <f>IF('Personalkosten 1. Jahr'!F31&gt;0,IF('Personalkosten 1. Jahr'!F31&lt;=Hilfstabelle!$I$2=AND('Personalkosten 1. Jahr'!G31&gt;=Hilfstabelle!$I$2),'Personalkosten 1. Jahr'!O31/('Personalkosten 1. Jahr'!G31-'Personalkosten 1. Jahr'!F31+1),0),IF('Personalkosten 1. Jahr'!E31&gt;0,'Personalkosten 1. Jahr'!O31/12,0))</f>
        <v>0</v>
      </c>
      <c r="J19" s="54">
        <f>IF('Personalkosten 1. Jahr'!F31&gt;0,IF('Personalkosten 1. Jahr'!F31&lt;=Hilfstabelle!$J$2=AND('Personalkosten 1. Jahr'!G31&gt;=Hilfstabelle!$J$2),'Personalkosten 1. Jahr'!O31/('Personalkosten 1. Jahr'!G31-'Personalkosten 1. Jahr'!F31+1),0),IF('Personalkosten 1. Jahr'!E31&gt;0,'Personalkosten 1. Jahr'!O31/12,0))</f>
        <v>0</v>
      </c>
      <c r="K19" s="54">
        <f>IF('Personalkosten 1. Jahr'!F31&gt;0,IF('Personalkosten 1. Jahr'!F31&lt;=Hilfstabelle!$K$2=AND('Personalkosten 1. Jahr'!G31&gt;=Hilfstabelle!$K$2),'Personalkosten 1. Jahr'!O31/('Personalkosten 1. Jahr'!G31-'Personalkosten 1. Jahr'!F31+1),0),IF('Personalkosten 1. Jahr'!E31&gt;0,'Personalkosten 1. Jahr'!O31/12,0))</f>
        <v>0</v>
      </c>
      <c r="L19" s="54">
        <f>IF('Personalkosten 1. Jahr'!F31&gt;0,IF('Personalkosten 1. Jahr'!F31&lt;=Hilfstabelle!$L$2=AND('Personalkosten 1. Jahr'!G31&gt;=Hilfstabelle!$L$2),'Personalkosten 1. Jahr'!O31/('Personalkosten 1. Jahr'!G31-'Personalkosten 1. Jahr'!F31+1),0),IF('Personalkosten 1. Jahr'!E31&gt;0,'Personalkosten 1. Jahr'!O31/12,0))</f>
        <v>0</v>
      </c>
      <c r="M19" s="54">
        <f>IF('Personalkosten 1. Jahr'!F31&gt;0,IF('Personalkosten 1. Jahr'!F31&lt;=Hilfstabelle!$M$2=AND('Personalkosten 1. Jahr'!G31&gt;=Hilfstabelle!$M$2),'Personalkosten 1. Jahr'!O31/('Personalkosten 1. Jahr'!G31-'Personalkosten 1. Jahr'!F31+1),0),IF('Personalkosten 1. Jahr'!E31&gt;0,'Personalkosten 1. Jahr'!O31/12,0))</f>
        <v>0</v>
      </c>
      <c r="N19" s="55">
        <f t="shared" si="1"/>
        <v>0</v>
      </c>
      <c r="O19" s="34"/>
    </row>
    <row r="20" spans="1:15">
      <c r="A20" s="32">
        <v>18</v>
      </c>
      <c r="B20" s="54">
        <f>IF('Personalkosten 1. Jahr'!F32&gt;0,IF('Personalkosten 1. Jahr'!F32&lt;=Hilfstabelle!$B$2=AND('Personalkosten 1. Jahr'!G32&gt;=Hilfstabelle!$B$2),'Personalkosten 1. Jahr'!O32/('Personalkosten 1. Jahr'!G32-'Personalkosten 1. Jahr'!F32+1),0),IF('Personalkosten 1. Jahr'!E32&gt;0,'Personalkosten 1. Jahr'!O32/12,0))</f>
        <v>0</v>
      </c>
      <c r="C20" s="54">
        <f>IF('Personalkosten 1. Jahr'!F32&gt;0,IF('Personalkosten 1. Jahr'!F32&lt;=Hilfstabelle!$C$2=AND('Personalkosten 1. Jahr'!G32&gt;=Hilfstabelle!$C$2),'Personalkosten 1. Jahr'!O32/('Personalkosten 1. Jahr'!G32-'Personalkosten 1. Jahr'!F32+1),0),IF('Personalkosten 1. Jahr'!E32&gt;0,'Personalkosten 1. Jahr'!O32/12,0))</f>
        <v>0</v>
      </c>
      <c r="D20" s="54">
        <f>IF('Personalkosten 1. Jahr'!F32&gt;0,IF('Personalkosten 1. Jahr'!F32&lt;=Hilfstabelle!$D$2=AND('Personalkosten 1. Jahr'!G32&gt;=Hilfstabelle!$D$2),'Personalkosten 1. Jahr'!O32/('Personalkosten 1. Jahr'!G32-'Personalkosten 1. Jahr'!F32+1),0),IF('Personalkosten 1. Jahr'!E32&gt;0,'Personalkosten 1. Jahr'!O32/12,0))</f>
        <v>0</v>
      </c>
      <c r="E20" s="54">
        <f>IF('Personalkosten 1. Jahr'!F32&gt;0,IF('Personalkosten 1. Jahr'!F32&lt;=Hilfstabelle!$E$2=AND('Personalkosten 1. Jahr'!G32&gt;=Hilfstabelle!$E$2),'Personalkosten 1. Jahr'!O32/('Personalkosten 1. Jahr'!G32-'Personalkosten 1. Jahr'!F32+1),0),IF('Personalkosten 1. Jahr'!E32&gt;0,'Personalkosten 1. Jahr'!O32/12,0))</f>
        <v>0</v>
      </c>
      <c r="F20" s="54">
        <f>IF('Personalkosten 1. Jahr'!F32&gt;0,IF('Personalkosten 1. Jahr'!F32&lt;=Hilfstabelle!$F$2=AND('Personalkosten 1. Jahr'!G32&gt;=Hilfstabelle!$F$2),'Personalkosten 1. Jahr'!O32/('Personalkosten 1. Jahr'!G32-'Personalkosten 1. Jahr'!F32+1),0),IF('Personalkosten 1. Jahr'!E32&gt;0,'Personalkosten 1. Jahr'!O32/12,0))</f>
        <v>0</v>
      </c>
      <c r="G20" s="54">
        <f>IF('Personalkosten 1. Jahr'!F32&gt;0,IF('Personalkosten 1. Jahr'!F32&lt;=Hilfstabelle!$G$2=AND('Personalkosten 1. Jahr'!G32&gt;=Hilfstabelle!$G$2),'Personalkosten 1. Jahr'!O32/('Personalkosten 1. Jahr'!G32-'Personalkosten 1. Jahr'!F32+1),0),IF('Personalkosten 1. Jahr'!E32&gt;0,'Personalkosten 1. Jahr'!O32/12,0))</f>
        <v>0</v>
      </c>
      <c r="H20" s="54">
        <f>IF('Personalkosten 1. Jahr'!F32&gt;0,IF('Personalkosten 1. Jahr'!F32&lt;=Hilfstabelle!$H$2=AND('Personalkosten 1. Jahr'!G32&gt;=Hilfstabelle!$H$2),'Personalkosten 1. Jahr'!O32/('Personalkosten 1. Jahr'!G32-'Personalkosten 1. Jahr'!F32+1),0),IF('Personalkosten 1. Jahr'!E32&gt;0,'Personalkosten 1. Jahr'!O32/12,0))</f>
        <v>0</v>
      </c>
      <c r="I20" s="54">
        <f>IF('Personalkosten 1. Jahr'!F32&gt;0,IF('Personalkosten 1. Jahr'!F32&lt;=Hilfstabelle!$I$2=AND('Personalkosten 1. Jahr'!G32&gt;=Hilfstabelle!$I$2),'Personalkosten 1. Jahr'!O32/('Personalkosten 1. Jahr'!G32-'Personalkosten 1. Jahr'!F32+1),0),IF('Personalkosten 1. Jahr'!E32&gt;0,'Personalkosten 1. Jahr'!O32/12,0))</f>
        <v>0</v>
      </c>
      <c r="J20" s="54">
        <f>IF('Personalkosten 1. Jahr'!F32&gt;0,IF('Personalkosten 1. Jahr'!F32&lt;=Hilfstabelle!$J$2=AND('Personalkosten 1. Jahr'!G32&gt;=Hilfstabelle!$J$2),'Personalkosten 1. Jahr'!O32/('Personalkosten 1. Jahr'!G32-'Personalkosten 1. Jahr'!F32+1),0),IF('Personalkosten 1. Jahr'!E32&gt;0,'Personalkosten 1. Jahr'!O32/12,0))</f>
        <v>0</v>
      </c>
      <c r="K20" s="54">
        <f>IF('Personalkosten 1. Jahr'!F32&gt;0,IF('Personalkosten 1. Jahr'!F32&lt;=Hilfstabelle!$K$2=AND('Personalkosten 1. Jahr'!G32&gt;=Hilfstabelle!$K$2),'Personalkosten 1. Jahr'!O32/('Personalkosten 1. Jahr'!G32-'Personalkosten 1. Jahr'!F32+1),0),IF('Personalkosten 1. Jahr'!E32&gt;0,'Personalkosten 1. Jahr'!O32/12,0))</f>
        <v>0</v>
      </c>
      <c r="L20" s="54">
        <f>IF('Personalkosten 1. Jahr'!F32&gt;0,IF('Personalkosten 1. Jahr'!F32&lt;=Hilfstabelle!$L$2=AND('Personalkosten 1. Jahr'!G32&gt;=Hilfstabelle!$L$2),'Personalkosten 1. Jahr'!O32/('Personalkosten 1. Jahr'!G32-'Personalkosten 1. Jahr'!F32+1),0),IF('Personalkosten 1. Jahr'!E32&gt;0,'Personalkosten 1. Jahr'!O32/12,0))</f>
        <v>0</v>
      </c>
      <c r="M20" s="54">
        <f>IF('Personalkosten 1. Jahr'!F32&gt;0,IF('Personalkosten 1. Jahr'!F32&lt;=Hilfstabelle!$M$2=AND('Personalkosten 1. Jahr'!G32&gt;=Hilfstabelle!$M$2),'Personalkosten 1. Jahr'!O32/('Personalkosten 1. Jahr'!G32-'Personalkosten 1. Jahr'!F32+1),0),IF('Personalkosten 1. Jahr'!E32&gt;0,'Personalkosten 1. Jahr'!O32/12,0))</f>
        <v>0</v>
      </c>
      <c r="N20" s="55">
        <f t="shared" si="1"/>
        <v>0</v>
      </c>
      <c r="O20" s="34"/>
    </row>
    <row r="21" spans="1:15">
      <c r="A21" s="32">
        <v>19</v>
      </c>
      <c r="B21" s="54">
        <f>IF('Personalkosten 1. Jahr'!F33&gt;0,IF('Personalkosten 1. Jahr'!F33&lt;=Hilfstabelle!$B$2=AND('Personalkosten 1. Jahr'!G33&gt;=Hilfstabelle!$B$2),'Personalkosten 1. Jahr'!O33/('Personalkosten 1. Jahr'!G33-'Personalkosten 1. Jahr'!F33+1),0),IF('Personalkosten 1. Jahr'!E33&gt;0,'Personalkosten 1. Jahr'!O33/12,0))</f>
        <v>0</v>
      </c>
      <c r="C21" s="54">
        <f>IF('Personalkosten 1. Jahr'!F33&gt;0,IF('Personalkosten 1. Jahr'!F33&lt;=Hilfstabelle!$C$2=AND('Personalkosten 1. Jahr'!G33&gt;=Hilfstabelle!$C$2),'Personalkosten 1. Jahr'!O33/('Personalkosten 1. Jahr'!G33-'Personalkosten 1. Jahr'!F33+1),0),IF('Personalkosten 1. Jahr'!E33&gt;0,'Personalkosten 1. Jahr'!O33/12,0))</f>
        <v>0</v>
      </c>
      <c r="D21" s="54">
        <f>IF('Personalkosten 1. Jahr'!F33&gt;0,IF('Personalkosten 1. Jahr'!F33&lt;=Hilfstabelle!$D$2=AND('Personalkosten 1. Jahr'!G33&gt;=Hilfstabelle!$D$2),'Personalkosten 1. Jahr'!O33/('Personalkosten 1. Jahr'!G33-'Personalkosten 1. Jahr'!F33+1),0),IF('Personalkosten 1. Jahr'!E33&gt;0,'Personalkosten 1. Jahr'!O33/12,0))</f>
        <v>0</v>
      </c>
      <c r="E21" s="54">
        <f>IF('Personalkosten 1. Jahr'!F33&gt;0,IF('Personalkosten 1. Jahr'!F33&lt;=Hilfstabelle!$E$2=AND('Personalkosten 1. Jahr'!G33&gt;=Hilfstabelle!$E$2),'Personalkosten 1. Jahr'!O33/('Personalkosten 1. Jahr'!G33-'Personalkosten 1. Jahr'!F33+1),0),IF('Personalkosten 1. Jahr'!E33&gt;0,'Personalkosten 1. Jahr'!O33/12,0))</f>
        <v>0</v>
      </c>
      <c r="F21" s="54">
        <f>IF('Personalkosten 1. Jahr'!F33&gt;0,IF('Personalkosten 1. Jahr'!F33&lt;=Hilfstabelle!$F$2=AND('Personalkosten 1. Jahr'!G33&gt;=Hilfstabelle!$F$2),'Personalkosten 1. Jahr'!O33/('Personalkosten 1. Jahr'!G33-'Personalkosten 1. Jahr'!F33+1),0),IF('Personalkosten 1. Jahr'!E33&gt;0,'Personalkosten 1. Jahr'!O33/12,0))</f>
        <v>0</v>
      </c>
      <c r="G21" s="54">
        <f>IF('Personalkosten 1. Jahr'!F33&gt;0,IF('Personalkosten 1. Jahr'!F33&lt;=Hilfstabelle!$G$2=AND('Personalkosten 1. Jahr'!G33&gt;=Hilfstabelle!$G$2),'Personalkosten 1. Jahr'!O33/('Personalkosten 1. Jahr'!G33-'Personalkosten 1. Jahr'!F33+1),0),IF('Personalkosten 1. Jahr'!E33&gt;0,'Personalkosten 1. Jahr'!O33/12,0))</f>
        <v>0</v>
      </c>
      <c r="H21" s="54">
        <f>IF('Personalkosten 1. Jahr'!F33&gt;0,IF('Personalkosten 1. Jahr'!F33&lt;=Hilfstabelle!$H$2=AND('Personalkosten 1. Jahr'!G33&gt;=Hilfstabelle!$H$2),'Personalkosten 1. Jahr'!O33/('Personalkosten 1. Jahr'!G33-'Personalkosten 1. Jahr'!F33+1),0),IF('Personalkosten 1. Jahr'!E33&gt;0,'Personalkosten 1. Jahr'!O33/12,0))</f>
        <v>0</v>
      </c>
      <c r="I21" s="54">
        <f>IF('Personalkosten 1. Jahr'!F33&gt;0,IF('Personalkosten 1. Jahr'!F33&lt;=Hilfstabelle!$I$2=AND('Personalkosten 1. Jahr'!G33&gt;=Hilfstabelle!$I$2),'Personalkosten 1. Jahr'!O33/('Personalkosten 1. Jahr'!G33-'Personalkosten 1. Jahr'!F33+1),0),IF('Personalkosten 1. Jahr'!E33&gt;0,'Personalkosten 1. Jahr'!O33/12,0))</f>
        <v>0</v>
      </c>
      <c r="J21" s="54">
        <f>IF('Personalkosten 1. Jahr'!F33&gt;0,IF('Personalkosten 1. Jahr'!F33&lt;=Hilfstabelle!$J$2=AND('Personalkosten 1. Jahr'!G33&gt;=Hilfstabelle!$J$2),'Personalkosten 1. Jahr'!O33/('Personalkosten 1. Jahr'!G33-'Personalkosten 1. Jahr'!F33+1),0),IF('Personalkosten 1. Jahr'!E33&gt;0,'Personalkosten 1. Jahr'!O33/12,0))</f>
        <v>0</v>
      </c>
      <c r="K21" s="54">
        <f>IF('Personalkosten 1. Jahr'!F33&gt;0,IF('Personalkosten 1. Jahr'!F33&lt;=Hilfstabelle!$K$2=AND('Personalkosten 1. Jahr'!G33&gt;=Hilfstabelle!$K$2),'Personalkosten 1. Jahr'!O33/('Personalkosten 1. Jahr'!G33-'Personalkosten 1. Jahr'!F33+1),0),IF('Personalkosten 1. Jahr'!E33&gt;0,'Personalkosten 1. Jahr'!O33/12,0))</f>
        <v>0</v>
      </c>
      <c r="L21" s="54">
        <f>IF('Personalkosten 1. Jahr'!F33&gt;0,IF('Personalkosten 1. Jahr'!F33&lt;=Hilfstabelle!$L$2=AND('Personalkosten 1. Jahr'!G33&gt;=Hilfstabelle!$L$2),'Personalkosten 1. Jahr'!O33/('Personalkosten 1. Jahr'!G33-'Personalkosten 1. Jahr'!F33+1),0),IF('Personalkosten 1. Jahr'!E33&gt;0,'Personalkosten 1. Jahr'!O33/12,0))</f>
        <v>0</v>
      </c>
      <c r="M21" s="54">
        <f>IF('Personalkosten 1. Jahr'!F33&gt;0,IF('Personalkosten 1. Jahr'!F33&lt;=Hilfstabelle!$M$2=AND('Personalkosten 1. Jahr'!G33&gt;=Hilfstabelle!$M$2),'Personalkosten 1. Jahr'!O33/('Personalkosten 1. Jahr'!G33-'Personalkosten 1. Jahr'!F33+1),0),IF('Personalkosten 1. Jahr'!E33&gt;0,'Personalkosten 1. Jahr'!O33/12,0))</f>
        <v>0</v>
      </c>
      <c r="N21" s="55">
        <f>SUM(B21:M21)</f>
        <v>0</v>
      </c>
      <c r="O21" s="34"/>
    </row>
    <row r="22" spans="1:15">
      <c r="A22" s="32">
        <v>20</v>
      </c>
      <c r="B22" s="54">
        <f>IF('Personalkosten 1. Jahr'!F34&gt;0,IF('Personalkosten 1. Jahr'!F34&lt;=Hilfstabelle!$B$2=AND('Personalkosten 1. Jahr'!G34&gt;=Hilfstabelle!$B$2),'Personalkosten 1. Jahr'!O34/('Personalkosten 1. Jahr'!G34-'Personalkosten 1. Jahr'!F34+1),0),IF('Personalkosten 1. Jahr'!E34&gt;0,'Personalkosten 1. Jahr'!O34/12,0))</f>
        <v>0</v>
      </c>
      <c r="C22" s="54">
        <f>IF('Personalkosten 1. Jahr'!F34&gt;0,IF('Personalkosten 1. Jahr'!F34&lt;=Hilfstabelle!$C$2=AND('Personalkosten 1. Jahr'!G34&gt;=Hilfstabelle!$C$2),'Personalkosten 1. Jahr'!O34/('Personalkosten 1. Jahr'!G34-'Personalkosten 1. Jahr'!F34+1),0),IF('Personalkosten 1. Jahr'!E34&gt;0,'Personalkosten 1. Jahr'!O34/12,0))</f>
        <v>0</v>
      </c>
      <c r="D22" s="54">
        <f>IF('Personalkosten 1. Jahr'!F34&gt;0,IF('Personalkosten 1. Jahr'!F34&lt;=Hilfstabelle!$D$2=AND('Personalkosten 1. Jahr'!G34&gt;=Hilfstabelle!$D$2),'Personalkosten 1. Jahr'!O34/('Personalkosten 1. Jahr'!G34-'Personalkosten 1. Jahr'!F34+1),0),IF('Personalkosten 1. Jahr'!E34&gt;0,'Personalkosten 1. Jahr'!O34/12,0))</f>
        <v>0</v>
      </c>
      <c r="E22" s="54">
        <f>IF('Personalkosten 1. Jahr'!F34&gt;0,IF('Personalkosten 1. Jahr'!F34&lt;=Hilfstabelle!$E$2=AND('Personalkosten 1. Jahr'!G34&gt;=Hilfstabelle!$E$2),'Personalkosten 1. Jahr'!O34/('Personalkosten 1. Jahr'!G34-'Personalkosten 1. Jahr'!F34+1),0),IF('Personalkosten 1. Jahr'!E34&gt;0,'Personalkosten 1. Jahr'!O34/12,0))</f>
        <v>0</v>
      </c>
      <c r="F22" s="54">
        <f>IF('Personalkosten 1. Jahr'!F34&gt;0,IF('Personalkosten 1. Jahr'!F34&lt;=Hilfstabelle!$F$2=AND('Personalkosten 1. Jahr'!G34&gt;=Hilfstabelle!$F$2),'Personalkosten 1. Jahr'!O34/('Personalkosten 1. Jahr'!G34-'Personalkosten 1. Jahr'!F34+1),0),IF('Personalkosten 1. Jahr'!E34&gt;0,'Personalkosten 1. Jahr'!O34/12,0))</f>
        <v>0</v>
      </c>
      <c r="G22" s="54">
        <f>IF('Personalkosten 1. Jahr'!F34&gt;0,IF('Personalkosten 1. Jahr'!F34&lt;=Hilfstabelle!$G$2=AND('Personalkosten 1. Jahr'!G34&gt;=Hilfstabelle!$G$2),'Personalkosten 1. Jahr'!O34/('Personalkosten 1. Jahr'!G34-'Personalkosten 1. Jahr'!F34+1),0),IF('Personalkosten 1. Jahr'!E34&gt;0,'Personalkosten 1. Jahr'!O34/12,0))</f>
        <v>0</v>
      </c>
      <c r="H22" s="54">
        <f>IF('Personalkosten 1. Jahr'!F34&gt;0,IF('Personalkosten 1. Jahr'!F34&lt;=Hilfstabelle!$H$2=AND('Personalkosten 1. Jahr'!G34&gt;=Hilfstabelle!$H$2),'Personalkosten 1. Jahr'!O34/('Personalkosten 1. Jahr'!G34-'Personalkosten 1. Jahr'!F34+1),0),IF('Personalkosten 1. Jahr'!E34&gt;0,'Personalkosten 1. Jahr'!O34/12,0))</f>
        <v>0</v>
      </c>
      <c r="I22" s="54">
        <f>IF('Personalkosten 1. Jahr'!F34&gt;0,IF('Personalkosten 1. Jahr'!F34&lt;=Hilfstabelle!$I$2=AND('Personalkosten 1. Jahr'!G34&gt;=Hilfstabelle!$I$2),'Personalkosten 1. Jahr'!O34/('Personalkosten 1. Jahr'!G34-'Personalkosten 1. Jahr'!F34+1),0),IF('Personalkosten 1. Jahr'!E34&gt;0,'Personalkosten 1. Jahr'!O34/12,0))</f>
        <v>0</v>
      </c>
      <c r="J22" s="54">
        <f>IF('Personalkosten 1. Jahr'!F34&gt;0,IF('Personalkosten 1. Jahr'!F34&lt;=Hilfstabelle!$J$2=AND('Personalkosten 1. Jahr'!G34&gt;=Hilfstabelle!$J$2),'Personalkosten 1. Jahr'!O34/('Personalkosten 1. Jahr'!G34-'Personalkosten 1. Jahr'!F34+1),0),IF('Personalkosten 1. Jahr'!E34&gt;0,'Personalkosten 1. Jahr'!O34/12,0))</f>
        <v>0</v>
      </c>
      <c r="K22" s="54">
        <f>IF('Personalkosten 1. Jahr'!F34&gt;0,IF('Personalkosten 1. Jahr'!F34&lt;=Hilfstabelle!$K$2=AND('Personalkosten 1. Jahr'!G34&gt;=Hilfstabelle!$K$2),'Personalkosten 1. Jahr'!O34/('Personalkosten 1. Jahr'!G34-'Personalkosten 1. Jahr'!F34+1),0),IF('Personalkosten 1. Jahr'!E34&gt;0,'Personalkosten 1. Jahr'!O34/12,0))</f>
        <v>0</v>
      </c>
      <c r="L22" s="54">
        <f>IF('Personalkosten 1. Jahr'!F34&gt;0,IF('Personalkosten 1. Jahr'!F34&lt;=Hilfstabelle!$L$2=AND('Personalkosten 1. Jahr'!G34&gt;=Hilfstabelle!$L$2),'Personalkosten 1. Jahr'!O34/('Personalkosten 1. Jahr'!G34-'Personalkosten 1. Jahr'!F34+1),0),IF('Personalkosten 1. Jahr'!E34&gt;0,'Personalkosten 1. Jahr'!O34/12,0))</f>
        <v>0</v>
      </c>
      <c r="M22" s="54">
        <f>IF('Personalkosten 1. Jahr'!F34&gt;0,IF('Personalkosten 1. Jahr'!F34&lt;=Hilfstabelle!$M$2=AND('Personalkosten 1. Jahr'!G34&gt;=Hilfstabelle!$M$2),'Personalkosten 1. Jahr'!O34/('Personalkosten 1. Jahr'!G34-'Personalkosten 1. Jahr'!F34+1),0),IF('Personalkosten 1. Jahr'!E34&gt;0,'Personalkosten 1. Jahr'!O34/12,0))</f>
        <v>0</v>
      </c>
      <c r="N22" s="55">
        <f t="shared" si="0"/>
        <v>0</v>
      </c>
      <c r="O22" s="34"/>
    </row>
    <row r="23" spans="1:15">
      <c r="A23" s="32">
        <v>21</v>
      </c>
      <c r="B23" s="54">
        <f>IF('Personalkosten 1. Jahr'!F35&gt;0,IF('Personalkosten 1. Jahr'!F35&lt;=Hilfstabelle!$B$2=AND('Personalkosten 1. Jahr'!G35&gt;=Hilfstabelle!$B$2),'Personalkosten 1. Jahr'!O35/('Personalkosten 1. Jahr'!G35-'Personalkosten 1. Jahr'!F35+1),0),IF('Personalkosten 1. Jahr'!E35&gt;0,'Personalkosten 1. Jahr'!O35/12,0))</f>
        <v>0</v>
      </c>
      <c r="C23" s="54">
        <f>IF('Personalkosten 1. Jahr'!F35&gt;0,IF('Personalkosten 1. Jahr'!F35&lt;=Hilfstabelle!$C$2=AND('Personalkosten 1. Jahr'!G35&gt;=Hilfstabelle!$C$2),'Personalkosten 1. Jahr'!O35/('Personalkosten 1. Jahr'!G35-'Personalkosten 1. Jahr'!F35+1),0),IF('Personalkosten 1. Jahr'!E35&gt;0,'Personalkosten 1. Jahr'!O35/12,0))</f>
        <v>0</v>
      </c>
      <c r="D23" s="54">
        <f>IF('Personalkosten 1. Jahr'!G35&gt;0,IF('Personalkosten 1. Jahr'!G35&lt;=Hilfstabelle!$C$2=AND('Personalkosten 1. Jahr'!H35&gt;=Hilfstabelle!$C$2),'Personalkosten 1. Jahr'!P35/('Personalkosten 1. Jahr'!H35-'Personalkosten 1. Jahr'!G35+1),0),IF('Personalkosten 1. Jahr'!F35&gt;0,'Personalkosten 1. Jahr'!P35/12,0))</f>
        <v>0</v>
      </c>
      <c r="E23" s="54">
        <f>IF('Personalkosten 1. Jahr'!H35&gt;0,IF('Personalkosten 1. Jahr'!H35&lt;=Hilfstabelle!$C$2=AND('Personalkosten 1. Jahr'!I35&gt;=Hilfstabelle!$C$2),'Personalkosten 1. Jahr'!Q35/('Personalkosten 1. Jahr'!I35-'Personalkosten 1. Jahr'!H35+1),0),IF('Personalkosten 1. Jahr'!G35&gt;0,'Personalkosten 1. Jahr'!Q35/12,0))</f>
        <v>0</v>
      </c>
      <c r="F23" s="54">
        <f>IF('Personalkosten 1. Jahr'!I35&gt;0,IF('Personalkosten 1. Jahr'!I35&lt;=Hilfstabelle!$C$2=AND('Personalkosten 1. Jahr'!J35&gt;=Hilfstabelle!$C$2),'Personalkosten 1. Jahr'!R35/('Personalkosten 1. Jahr'!J35-'Personalkosten 1. Jahr'!I35+1),0),IF('Personalkosten 1. Jahr'!H35&gt;0,'Personalkosten 1. Jahr'!R35/12,0))</f>
        <v>0</v>
      </c>
      <c r="G23" s="54">
        <f>IF('Personalkosten 1. Jahr'!J35&gt;0,IF('Personalkosten 1. Jahr'!J35&lt;=Hilfstabelle!$C$2=AND('Personalkosten 1. Jahr'!K35&gt;=Hilfstabelle!$C$2),'Personalkosten 1. Jahr'!S35/('Personalkosten 1. Jahr'!K35-'Personalkosten 1. Jahr'!J35+1),0),IF('Personalkosten 1. Jahr'!I35&gt;0,'Personalkosten 1. Jahr'!S35/12,0))</f>
        <v>0</v>
      </c>
      <c r="H23" s="54">
        <f>IF('Personalkosten 1. Jahr'!K35&gt;0,IF('Personalkosten 1. Jahr'!K35&lt;=Hilfstabelle!$C$2=AND('Personalkosten 1. Jahr'!L35&gt;=Hilfstabelle!$C$2),'Personalkosten 1. Jahr'!T35/('Personalkosten 1. Jahr'!L35-'Personalkosten 1. Jahr'!K35+1),0),IF('Personalkosten 1. Jahr'!J35&gt;0,'Personalkosten 1. Jahr'!T35/12,0))</f>
        <v>0</v>
      </c>
      <c r="I23" s="54">
        <f>IF('Personalkosten 1. Jahr'!L35&gt;0,IF('Personalkosten 1. Jahr'!L35&lt;=Hilfstabelle!$C$2=AND('Personalkosten 1. Jahr'!M35&gt;=Hilfstabelle!$C$2),'Personalkosten 1. Jahr'!U35/('Personalkosten 1. Jahr'!M35-'Personalkosten 1. Jahr'!L35+1),0),IF('Personalkosten 1. Jahr'!K35&gt;0,'Personalkosten 1. Jahr'!U35/12,0))</f>
        <v>0</v>
      </c>
      <c r="J23" s="54">
        <f>IF('Personalkosten 1. Jahr'!M35&gt;0,IF('Personalkosten 1. Jahr'!M35&lt;=Hilfstabelle!$C$2=AND('Personalkosten 1. Jahr'!N35&gt;=Hilfstabelle!$C$2),'Personalkosten 1. Jahr'!V35/('Personalkosten 1. Jahr'!N35-'Personalkosten 1. Jahr'!M35+1),0),IF('Personalkosten 1. Jahr'!L35&gt;0,'Personalkosten 1. Jahr'!V35/12,0))</f>
        <v>0</v>
      </c>
      <c r="K23" s="54">
        <f>IF('Personalkosten 1. Jahr'!N35&gt;0,IF('Personalkosten 1. Jahr'!N35&lt;=Hilfstabelle!$C$2=AND('Personalkosten 1. Jahr'!O35&gt;=Hilfstabelle!$C$2),'Personalkosten 1. Jahr'!W35/('Personalkosten 1. Jahr'!O35-'Personalkosten 1. Jahr'!N35+1),0),IF('Personalkosten 1. Jahr'!M35&gt;0,'Personalkosten 1. Jahr'!W35/12,0))</f>
        <v>0</v>
      </c>
      <c r="L23" s="54">
        <f>IF('Personalkosten 1. Jahr'!O35&gt;0,IF('Personalkosten 1. Jahr'!O35&lt;=Hilfstabelle!$C$2=AND('Personalkosten 1. Jahr'!P35&gt;=Hilfstabelle!$C$2),'Personalkosten 1. Jahr'!X35/('Personalkosten 1. Jahr'!P35-'Personalkosten 1. Jahr'!O35+1),0),IF('Personalkosten 1. Jahr'!N35&gt;0,'Personalkosten 1. Jahr'!X35/12,0))</f>
        <v>0</v>
      </c>
      <c r="M23" s="54">
        <f>IF('Personalkosten 1. Jahr'!P35&gt;0,IF('Personalkosten 1. Jahr'!P35&lt;=Hilfstabelle!$C$2=AND('Personalkosten 1. Jahr'!Q35&gt;=Hilfstabelle!$C$2),'Personalkosten 1. Jahr'!Y35/('Personalkosten 1. Jahr'!Q35-'Personalkosten 1. Jahr'!P35+1),0),IF('Personalkosten 1. Jahr'!O35&gt;0,'Personalkosten 1. Jahr'!Y35/12,0))</f>
        <v>0</v>
      </c>
      <c r="N23" s="55">
        <f t="shared" si="0"/>
        <v>0</v>
      </c>
      <c r="O23" s="34"/>
    </row>
    <row r="24" spans="1:15">
      <c r="A24" s="32">
        <v>22</v>
      </c>
      <c r="B24" s="54">
        <f>IF('Personalkosten 1. Jahr'!F36&gt;0,IF('Personalkosten 1. Jahr'!F36&lt;=Hilfstabelle!$B$2=AND('Personalkosten 1. Jahr'!G36&gt;=Hilfstabelle!$B$2),'Personalkosten 1. Jahr'!O36/('Personalkosten 1. Jahr'!G36-'Personalkosten 1. Jahr'!F36+1),0),IF('Personalkosten 1. Jahr'!E36&gt;0,'Personalkosten 1. Jahr'!O36/12,0))</f>
        <v>0</v>
      </c>
      <c r="C24" s="54">
        <f>IF('Personalkosten 1. Jahr'!F36&gt;0,IF('Personalkosten 1. Jahr'!F36&lt;=Hilfstabelle!$C$2=AND('Personalkosten 1. Jahr'!G36&gt;=Hilfstabelle!$C$2),'Personalkosten 1. Jahr'!O36/('Personalkosten 1. Jahr'!G36-'Personalkosten 1. Jahr'!F36+1),0),IF('Personalkosten 1. Jahr'!E36&gt;0,'Personalkosten 1. Jahr'!O36/12,0))</f>
        <v>0</v>
      </c>
      <c r="D24" s="54">
        <f>IF('Personalkosten 1. Jahr'!F36&gt;0,IF('Personalkosten 1. Jahr'!F36&lt;=Hilfstabelle!$D$2=AND('Personalkosten 1. Jahr'!G36&gt;=Hilfstabelle!$D$2),'Personalkosten 1. Jahr'!O36/('Personalkosten 1. Jahr'!G36-'Personalkosten 1. Jahr'!F36+1),0),IF('Personalkosten 1. Jahr'!E36&gt;0,'Personalkosten 1. Jahr'!O36/12,0))</f>
        <v>0</v>
      </c>
      <c r="E24" s="54">
        <f>IF('Personalkosten 1. Jahr'!F36&gt;0,IF('Personalkosten 1. Jahr'!F36&lt;=Hilfstabelle!$E$2=AND('Personalkosten 1. Jahr'!G36&gt;=Hilfstabelle!$E$2),'Personalkosten 1. Jahr'!O36/('Personalkosten 1. Jahr'!G36-'Personalkosten 1. Jahr'!F36+1),0),IF('Personalkosten 1. Jahr'!E36&gt;0,'Personalkosten 1. Jahr'!O36/12,0))</f>
        <v>0</v>
      </c>
      <c r="F24" s="54">
        <f>IF('Personalkosten 1. Jahr'!F36&gt;0,IF('Personalkosten 1. Jahr'!F36&lt;=Hilfstabelle!$F$2=AND('Personalkosten 1. Jahr'!G36&gt;=Hilfstabelle!$F$2),'Personalkosten 1. Jahr'!O36/('Personalkosten 1. Jahr'!G36-'Personalkosten 1. Jahr'!F36+1),0),IF('Personalkosten 1. Jahr'!E36&gt;0,'Personalkosten 1. Jahr'!O36/12,0))</f>
        <v>0</v>
      </c>
      <c r="G24" s="54">
        <f>IF('Personalkosten 1. Jahr'!F36&gt;0,IF('Personalkosten 1. Jahr'!F36&lt;=Hilfstabelle!$G$2=AND('Personalkosten 1. Jahr'!G36&gt;=Hilfstabelle!$G$2),'Personalkosten 1. Jahr'!O36/('Personalkosten 1. Jahr'!G36-'Personalkosten 1. Jahr'!F36+1),0),IF('Personalkosten 1. Jahr'!E36&gt;0,'Personalkosten 1. Jahr'!O36/12,0))</f>
        <v>0</v>
      </c>
      <c r="H24" s="54">
        <f>IF('Personalkosten 1. Jahr'!F36&gt;0,IF('Personalkosten 1. Jahr'!F36&lt;=Hilfstabelle!$H$2=AND('Personalkosten 1. Jahr'!G36&gt;=Hilfstabelle!$H$2),'Personalkosten 1. Jahr'!O36/('Personalkosten 1. Jahr'!G36-'Personalkosten 1. Jahr'!F36+1),0),IF('Personalkosten 1. Jahr'!E36&gt;0,'Personalkosten 1. Jahr'!O36/12,0))</f>
        <v>0</v>
      </c>
      <c r="I24" s="54">
        <f>IF('Personalkosten 1. Jahr'!F36&gt;0,IF('Personalkosten 1. Jahr'!F36&lt;=Hilfstabelle!$I$2=AND('Personalkosten 1. Jahr'!G36&gt;=Hilfstabelle!$I$2),'Personalkosten 1. Jahr'!O36/('Personalkosten 1. Jahr'!G36-'Personalkosten 1. Jahr'!F36+1),0),IF('Personalkosten 1. Jahr'!E36&gt;0,'Personalkosten 1. Jahr'!O36/12,0))</f>
        <v>0</v>
      </c>
      <c r="J24" s="54">
        <f>IF('Personalkosten 1. Jahr'!F36&gt;0,IF('Personalkosten 1. Jahr'!F36&lt;=Hilfstabelle!$J$2=AND('Personalkosten 1. Jahr'!G36&gt;=Hilfstabelle!$J$2),'Personalkosten 1. Jahr'!O36/('Personalkosten 1. Jahr'!G36-'Personalkosten 1. Jahr'!F36+1),0),IF('Personalkosten 1. Jahr'!E36&gt;0,'Personalkosten 1. Jahr'!O36/12,0))</f>
        <v>0</v>
      </c>
      <c r="K24" s="54">
        <f>IF('Personalkosten 1. Jahr'!F36&gt;0,IF('Personalkosten 1. Jahr'!F36&lt;=Hilfstabelle!$K$2=AND('Personalkosten 1. Jahr'!G36&gt;=Hilfstabelle!$K$2),'Personalkosten 1. Jahr'!O36/('Personalkosten 1. Jahr'!G36-'Personalkosten 1. Jahr'!F36+1),0),IF('Personalkosten 1. Jahr'!E36&gt;0,'Personalkosten 1. Jahr'!O36/12,0))</f>
        <v>0</v>
      </c>
      <c r="L24" s="54">
        <f>IF('Personalkosten 1. Jahr'!F36&gt;0,IF('Personalkosten 1. Jahr'!F36&lt;=Hilfstabelle!$L$2=AND('Personalkosten 1. Jahr'!G36&gt;=Hilfstabelle!$L$2),'Personalkosten 1. Jahr'!O36/('Personalkosten 1. Jahr'!G36-'Personalkosten 1. Jahr'!F36+1),0),IF('Personalkosten 1. Jahr'!E36&gt;0,'Personalkosten 1. Jahr'!O36/12,0))</f>
        <v>0</v>
      </c>
      <c r="M24" s="54">
        <f>IF('Personalkosten 1. Jahr'!F36&gt;0,IF('Personalkosten 1. Jahr'!F36&lt;=Hilfstabelle!$M$2=AND('Personalkosten 1. Jahr'!G36&gt;=Hilfstabelle!$M$2),'Personalkosten 1. Jahr'!O36/('Personalkosten 1. Jahr'!G36-'Personalkosten 1. Jahr'!F36+1),0),IF('Personalkosten 1. Jahr'!E36&gt;0,'Personalkosten 1. Jahr'!O36/12,0))</f>
        <v>0</v>
      </c>
      <c r="N24" s="55">
        <f t="shared" si="0"/>
        <v>0</v>
      </c>
      <c r="O24" s="34"/>
    </row>
    <row r="25" spans="1:15">
      <c r="A25" s="32">
        <v>23</v>
      </c>
      <c r="B25" s="54">
        <f>IF('Personalkosten 1. Jahr'!F37&gt;0,IF('Personalkosten 1. Jahr'!F37&lt;=Hilfstabelle!$B$2=AND('Personalkosten 1. Jahr'!G37&gt;=Hilfstabelle!$B$2),'Personalkosten 1. Jahr'!O37/('Personalkosten 1. Jahr'!G37-'Personalkosten 1. Jahr'!F37+1),0),IF('Personalkosten 1. Jahr'!E37&gt;0,'Personalkosten 1. Jahr'!O37/12,0))</f>
        <v>0</v>
      </c>
      <c r="C25" s="54">
        <f>IF('Personalkosten 1. Jahr'!F37&gt;0,IF('Personalkosten 1. Jahr'!F37&lt;=Hilfstabelle!$C$2=AND('Personalkosten 1. Jahr'!G37&gt;=Hilfstabelle!$C$2),'Personalkosten 1. Jahr'!O37/('Personalkosten 1. Jahr'!G37-'Personalkosten 1. Jahr'!F37+1),0),IF('Personalkosten 1. Jahr'!E37&gt;0,'Personalkosten 1. Jahr'!O37/12,0))</f>
        <v>0</v>
      </c>
      <c r="D25" s="54">
        <f>IF('Personalkosten 1. Jahr'!F37&gt;0,IF('Personalkosten 1. Jahr'!F37&lt;=Hilfstabelle!$D$2=AND('Personalkosten 1. Jahr'!G37&gt;=Hilfstabelle!$D$2),'Personalkosten 1. Jahr'!O37/('Personalkosten 1. Jahr'!G37-'Personalkosten 1. Jahr'!F37+1),0),IF('Personalkosten 1. Jahr'!E37&gt;0,'Personalkosten 1. Jahr'!O37/12,0))</f>
        <v>0</v>
      </c>
      <c r="E25" s="54">
        <f>IF('Personalkosten 1. Jahr'!F37&gt;0,IF('Personalkosten 1. Jahr'!F37&lt;=Hilfstabelle!$E$2=AND('Personalkosten 1. Jahr'!G37&gt;=Hilfstabelle!$E$2),'Personalkosten 1. Jahr'!O37/('Personalkosten 1. Jahr'!G37-'Personalkosten 1. Jahr'!F37+1),0),IF('Personalkosten 1. Jahr'!E37&gt;0,'Personalkosten 1. Jahr'!O37/12,0))</f>
        <v>0</v>
      </c>
      <c r="F25" s="54">
        <f>IF('Personalkosten 1. Jahr'!F37&gt;0,IF('Personalkosten 1. Jahr'!F37&lt;=Hilfstabelle!$F$2=AND('Personalkosten 1. Jahr'!G37&gt;=Hilfstabelle!$F$2),'Personalkosten 1. Jahr'!O37/('Personalkosten 1. Jahr'!G37-'Personalkosten 1. Jahr'!F37+1),0),IF('Personalkosten 1. Jahr'!E37&gt;0,'Personalkosten 1. Jahr'!O37/12,0))</f>
        <v>0</v>
      </c>
      <c r="G25" s="54">
        <f>IF('Personalkosten 1. Jahr'!F37&gt;0,IF('Personalkosten 1. Jahr'!F37&lt;=Hilfstabelle!$G$2=AND('Personalkosten 1. Jahr'!G37&gt;=Hilfstabelle!$G$2),'Personalkosten 1. Jahr'!O37/('Personalkosten 1. Jahr'!G37-'Personalkosten 1. Jahr'!F37+1),0),IF('Personalkosten 1. Jahr'!E37&gt;0,'Personalkosten 1. Jahr'!O37/12,0))</f>
        <v>0</v>
      </c>
      <c r="H25" s="54">
        <f>IF('Personalkosten 1. Jahr'!F37&gt;0,IF('Personalkosten 1. Jahr'!F37&lt;=Hilfstabelle!$H$2=AND('Personalkosten 1. Jahr'!G37&gt;=Hilfstabelle!$H$2),'Personalkosten 1. Jahr'!O37/('Personalkosten 1. Jahr'!G37-'Personalkosten 1. Jahr'!F37+1),0),IF('Personalkosten 1. Jahr'!E37&gt;0,'Personalkosten 1. Jahr'!O37/12,0))</f>
        <v>0</v>
      </c>
      <c r="I25" s="54">
        <f>IF('Personalkosten 1. Jahr'!F37&gt;0,IF('Personalkosten 1. Jahr'!F37&lt;=Hilfstabelle!$I$2=AND('Personalkosten 1. Jahr'!G37&gt;=Hilfstabelle!$I$2),'Personalkosten 1. Jahr'!O37/('Personalkosten 1. Jahr'!G37-'Personalkosten 1. Jahr'!F37+1),0),IF('Personalkosten 1. Jahr'!E37&gt;0,'Personalkosten 1. Jahr'!O37/12,0))</f>
        <v>0</v>
      </c>
      <c r="J25" s="54">
        <f>IF('Personalkosten 1. Jahr'!F37&gt;0,IF('Personalkosten 1. Jahr'!F37&lt;=Hilfstabelle!$J$2=AND('Personalkosten 1. Jahr'!G37&gt;=Hilfstabelle!$J$2),'Personalkosten 1. Jahr'!O37/('Personalkosten 1. Jahr'!G37-'Personalkosten 1. Jahr'!F37+1),0),IF('Personalkosten 1. Jahr'!E37&gt;0,'Personalkosten 1. Jahr'!O37/12,0))</f>
        <v>0</v>
      </c>
      <c r="K25" s="54">
        <f>IF('Personalkosten 1. Jahr'!F37&gt;0,IF('Personalkosten 1. Jahr'!F37&lt;=Hilfstabelle!$K$2=AND('Personalkosten 1. Jahr'!G37&gt;=Hilfstabelle!$K$2),'Personalkosten 1. Jahr'!O37/('Personalkosten 1. Jahr'!G37-'Personalkosten 1. Jahr'!F37+1),0),IF('Personalkosten 1. Jahr'!E37&gt;0,'Personalkosten 1. Jahr'!O37/12,0))</f>
        <v>0</v>
      </c>
      <c r="L25" s="54">
        <f>IF('Personalkosten 1. Jahr'!F37&gt;0,IF('Personalkosten 1. Jahr'!F37&lt;=Hilfstabelle!$L$2=AND('Personalkosten 1. Jahr'!G37&gt;=Hilfstabelle!$L$2),'Personalkosten 1. Jahr'!O37/('Personalkosten 1. Jahr'!G37-'Personalkosten 1. Jahr'!F37+1),0),IF('Personalkosten 1. Jahr'!E37&gt;0,'Personalkosten 1. Jahr'!O37/12,0))</f>
        <v>0</v>
      </c>
      <c r="M25" s="54">
        <f>IF('Personalkosten 1. Jahr'!F37&gt;0,IF('Personalkosten 1. Jahr'!F37&lt;=Hilfstabelle!$M$2=AND('Personalkosten 1. Jahr'!G37&gt;=Hilfstabelle!$M$2),'Personalkosten 1. Jahr'!O37/('Personalkosten 1. Jahr'!G37-'Personalkosten 1. Jahr'!F37+1),0),IF('Personalkosten 1. Jahr'!E37&gt;0,'Personalkosten 1. Jahr'!O37/12,0))</f>
        <v>0</v>
      </c>
      <c r="N25" s="55">
        <f t="shared" si="0"/>
        <v>0</v>
      </c>
      <c r="O25" s="34"/>
    </row>
    <row r="26" spans="1:15">
      <c r="A26" s="32">
        <v>24</v>
      </c>
      <c r="B26" s="54">
        <f>IF('Personalkosten 1. Jahr'!F38&gt;0,IF('Personalkosten 1. Jahr'!F38&lt;=Hilfstabelle!$B$2=AND('Personalkosten 1. Jahr'!G38&gt;=Hilfstabelle!$B$2),'Personalkosten 1. Jahr'!O38/('Personalkosten 1. Jahr'!G38-'Personalkosten 1. Jahr'!F38+1),0),IF('Personalkosten 1. Jahr'!E38&gt;0,'Personalkosten 1. Jahr'!O38/12,0))</f>
        <v>0</v>
      </c>
      <c r="C26" s="54">
        <f>IF('Personalkosten 1. Jahr'!F38&gt;0,IF('Personalkosten 1. Jahr'!F38&lt;=Hilfstabelle!$C$2=AND('Personalkosten 1. Jahr'!G38&gt;=Hilfstabelle!$C$2),'Personalkosten 1. Jahr'!O38/('Personalkosten 1. Jahr'!G38-'Personalkosten 1. Jahr'!F38+1),0),IF('Personalkosten 1. Jahr'!E38&gt;0,'Personalkosten 1. Jahr'!O38/12,0))</f>
        <v>0</v>
      </c>
      <c r="D26" s="54">
        <f>IF('Personalkosten 1. Jahr'!F38&gt;0,IF('Personalkosten 1. Jahr'!F38&lt;=Hilfstabelle!$D$2=AND('Personalkosten 1. Jahr'!G38&gt;=Hilfstabelle!$D$2),'Personalkosten 1. Jahr'!O38/('Personalkosten 1. Jahr'!G38-'Personalkosten 1. Jahr'!F38+1),0),IF('Personalkosten 1. Jahr'!E38&gt;0,'Personalkosten 1. Jahr'!O38/12,0))</f>
        <v>0</v>
      </c>
      <c r="E26" s="54">
        <f>IF('Personalkosten 1. Jahr'!F38&gt;0,IF('Personalkosten 1. Jahr'!F38&lt;=Hilfstabelle!$E$2=AND('Personalkosten 1. Jahr'!G38&gt;=Hilfstabelle!$E$2),'Personalkosten 1. Jahr'!O38/('Personalkosten 1. Jahr'!G38-'Personalkosten 1. Jahr'!F38+1),0),IF('Personalkosten 1. Jahr'!E38&gt;0,'Personalkosten 1. Jahr'!O38/12,0))</f>
        <v>0</v>
      </c>
      <c r="F26" s="54">
        <f>IF('Personalkosten 1. Jahr'!F38&gt;0,IF('Personalkosten 1. Jahr'!F38&lt;=Hilfstabelle!$F$2=AND('Personalkosten 1. Jahr'!G38&gt;=Hilfstabelle!$F$2),'Personalkosten 1. Jahr'!O38/('Personalkosten 1. Jahr'!G38-'Personalkosten 1. Jahr'!F38+1),0),IF('Personalkosten 1. Jahr'!E38&gt;0,'Personalkosten 1. Jahr'!O38/12,0))</f>
        <v>0</v>
      </c>
      <c r="G26" s="54">
        <f>IF('Personalkosten 1. Jahr'!F38&gt;0,IF('Personalkosten 1. Jahr'!F38&lt;=Hilfstabelle!$G$2=AND('Personalkosten 1. Jahr'!G38&gt;=Hilfstabelle!$G$2),'Personalkosten 1. Jahr'!O38/('Personalkosten 1. Jahr'!G38-'Personalkosten 1. Jahr'!F38+1),0),IF('Personalkosten 1. Jahr'!E38&gt;0,'Personalkosten 1. Jahr'!O38/12,0))</f>
        <v>0</v>
      </c>
      <c r="H26" s="54">
        <f>IF('Personalkosten 1. Jahr'!F38&gt;0,IF('Personalkosten 1. Jahr'!F38&lt;=Hilfstabelle!$H$2=AND('Personalkosten 1. Jahr'!G38&gt;=Hilfstabelle!$H$2),'Personalkosten 1. Jahr'!O38/('Personalkosten 1. Jahr'!G38-'Personalkosten 1. Jahr'!F38+1),0),IF('Personalkosten 1. Jahr'!E38&gt;0,'Personalkosten 1. Jahr'!O38/12,0))</f>
        <v>0</v>
      </c>
      <c r="I26" s="54">
        <f>IF('Personalkosten 1. Jahr'!F38&gt;0,IF('Personalkosten 1. Jahr'!F38&lt;=Hilfstabelle!$I$2=AND('Personalkosten 1. Jahr'!G38&gt;=Hilfstabelle!$I$2),'Personalkosten 1. Jahr'!O38/('Personalkosten 1. Jahr'!G38-'Personalkosten 1. Jahr'!F38+1),0),IF('Personalkosten 1. Jahr'!E38&gt;0,'Personalkosten 1. Jahr'!O38/12,0))</f>
        <v>0</v>
      </c>
      <c r="J26" s="54">
        <f>IF('Personalkosten 1. Jahr'!F38&gt;0,IF('Personalkosten 1. Jahr'!F38&lt;=Hilfstabelle!$J$2=AND('Personalkosten 1. Jahr'!G38&gt;=Hilfstabelle!$J$2),'Personalkosten 1. Jahr'!O38/('Personalkosten 1. Jahr'!G38-'Personalkosten 1. Jahr'!F38+1),0),IF('Personalkosten 1. Jahr'!E38&gt;0,'Personalkosten 1. Jahr'!O38/12,0))</f>
        <v>0</v>
      </c>
      <c r="K26" s="54">
        <f>IF('Personalkosten 1. Jahr'!F38&gt;0,IF('Personalkosten 1. Jahr'!F38&lt;=Hilfstabelle!$K$2=AND('Personalkosten 1. Jahr'!G38&gt;=Hilfstabelle!$K$2),'Personalkosten 1. Jahr'!O38/('Personalkosten 1. Jahr'!G38-'Personalkosten 1. Jahr'!F38+1),0),IF('Personalkosten 1. Jahr'!E38&gt;0,'Personalkosten 1. Jahr'!O38/12,0))</f>
        <v>0</v>
      </c>
      <c r="L26" s="54">
        <f>IF('Personalkosten 1. Jahr'!F38&gt;0,IF('Personalkosten 1. Jahr'!F38&lt;=Hilfstabelle!$L$2=AND('Personalkosten 1. Jahr'!G38&gt;=Hilfstabelle!$L$2),'Personalkosten 1. Jahr'!O38/('Personalkosten 1. Jahr'!G38-'Personalkosten 1. Jahr'!F38+1),0),IF('Personalkosten 1. Jahr'!E38&gt;0,'Personalkosten 1. Jahr'!O38/12,0))</f>
        <v>0</v>
      </c>
      <c r="M26" s="54">
        <f>IF('Personalkosten 1. Jahr'!F38&gt;0,IF('Personalkosten 1. Jahr'!F38&lt;=Hilfstabelle!$M$2=AND('Personalkosten 1. Jahr'!G38&gt;=Hilfstabelle!$M$2),'Personalkosten 1. Jahr'!O38/('Personalkosten 1. Jahr'!G38-'Personalkosten 1. Jahr'!F38+1),0),IF('Personalkosten 1. Jahr'!E38&gt;0,'Personalkosten 1. Jahr'!O38/12,0))</f>
        <v>0</v>
      </c>
      <c r="N26" s="55">
        <f t="shared" si="0"/>
        <v>0</v>
      </c>
      <c r="O26" s="34"/>
    </row>
    <row r="27" spans="1:15">
      <c r="A27" s="32" t="s">
        <v>359</v>
      </c>
      <c r="B27" s="56" t="e">
        <f>('Personalkosten 1. Jahr'!$O$40+'Personalkosten 1. Jahr'!$O$41)*Hilfstabelle!B28/'Personalkosten 1. Jahr'!$O$39</f>
        <v>#DIV/0!</v>
      </c>
      <c r="C27" s="56" t="e">
        <f>('Personalkosten 1. Jahr'!$O$40+'Personalkosten 1. Jahr'!$O$41)*Hilfstabelle!C28/'Personalkosten 1. Jahr'!$O$39</f>
        <v>#DIV/0!</v>
      </c>
      <c r="D27" s="56" t="e">
        <f>('Personalkosten 1. Jahr'!$O$40+'Personalkosten 1. Jahr'!$O$41)*Hilfstabelle!D28/'Personalkosten 1. Jahr'!$O$39</f>
        <v>#DIV/0!</v>
      </c>
      <c r="E27" s="56" t="e">
        <f>('Personalkosten 1. Jahr'!$O$40+'Personalkosten 1. Jahr'!$O$41)*Hilfstabelle!E28/'Personalkosten 1. Jahr'!$O$39</f>
        <v>#DIV/0!</v>
      </c>
      <c r="F27" s="56" t="e">
        <f>('Personalkosten 1. Jahr'!$O$40+'Personalkosten 1. Jahr'!$O$41)*Hilfstabelle!F28/'Personalkosten 1. Jahr'!$O$39</f>
        <v>#DIV/0!</v>
      </c>
      <c r="G27" s="56" t="e">
        <f>('Personalkosten 1. Jahr'!$O$40+'Personalkosten 1. Jahr'!$O$41)*Hilfstabelle!G28/'Personalkosten 1. Jahr'!$O$39</f>
        <v>#DIV/0!</v>
      </c>
      <c r="H27" s="56" t="e">
        <f>('Personalkosten 1. Jahr'!$O$40+'Personalkosten 1. Jahr'!$O$41)*Hilfstabelle!H28/'Personalkosten 1. Jahr'!$O$39</f>
        <v>#DIV/0!</v>
      </c>
      <c r="I27" s="56" t="e">
        <f>('Personalkosten 1. Jahr'!$O$40+'Personalkosten 1. Jahr'!$O$41)*Hilfstabelle!I28/'Personalkosten 1. Jahr'!$O$39</f>
        <v>#DIV/0!</v>
      </c>
      <c r="J27" s="56" t="e">
        <f>('Personalkosten 1. Jahr'!$O$40+'Personalkosten 1. Jahr'!$O$41)*Hilfstabelle!J28/'Personalkosten 1. Jahr'!$O$39</f>
        <v>#DIV/0!</v>
      </c>
      <c r="K27" s="56" t="e">
        <f>('Personalkosten 1. Jahr'!$O$40+'Personalkosten 1. Jahr'!$O$41)*Hilfstabelle!K28/'Personalkosten 1. Jahr'!$O$39</f>
        <v>#DIV/0!</v>
      </c>
      <c r="L27" s="56" t="e">
        <f>('Personalkosten 1. Jahr'!$O$40+'Personalkosten 1. Jahr'!$O$41)*Hilfstabelle!L28/'Personalkosten 1. Jahr'!$O$39</f>
        <v>#DIV/0!</v>
      </c>
      <c r="M27" s="56" t="e">
        <f>('Personalkosten 1. Jahr'!$O$40+'Personalkosten 1. Jahr'!$O$41)*Hilfstabelle!M28/'Personalkosten 1. Jahr'!$O$39</f>
        <v>#DIV/0!</v>
      </c>
      <c r="N27" s="55" t="e">
        <f t="shared" si="0"/>
        <v>#DIV/0!</v>
      </c>
      <c r="O27" s="34"/>
    </row>
    <row r="28" spans="1:15">
      <c r="A28" s="32" t="s">
        <v>5</v>
      </c>
      <c r="B28" s="56">
        <f t="shared" ref="B28:M28" si="2">SUM(B3:B26)</f>
        <v>0</v>
      </c>
      <c r="C28" s="56">
        <f t="shared" si="2"/>
        <v>0</v>
      </c>
      <c r="D28" s="56">
        <f t="shared" si="2"/>
        <v>0</v>
      </c>
      <c r="E28" s="56">
        <f t="shared" si="2"/>
        <v>0</v>
      </c>
      <c r="F28" s="56">
        <f t="shared" si="2"/>
        <v>0</v>
      </c>
      <c r="G28" s="56">
        <f t="shared" si="2"/>
        <v>0</v>
      </c>
      <c r="H28" s="56">
        <f t="shared" si="2"/>
        <v>0</v>
      </c>
      <c r="I28" s="56">
        <f t="shared" si="2"/>
        <v>0</v>
      </c>
      <c r="J28" s="56">
        <f t="shared" si="2"/>
        <v>0</v>
      </c>
      <c r="K28" s="56">
        <f t="shared" si="2"/>
        <v>0</v>
      </c>
      <c r="L28" s="56">
        <f t="shared" si="2"/>
        <v>0</v>
      </c>
      <c r="M28" s="56">
        <f t="shared" si="2"/>
        <v>0</v>
      </c>
      <c r="N28" s="55">
        <f t="shared" si="0"/>
        <v>0</v>
      </c>
      <c r="O28" s="34"/>
    </row>
    <row r="29" spans="1:15">
      <c r="A29" s="32" t="s">
        <v>5</v>
      </c>
      <c r="B29" s="56">
        <f t="shared" ref="B29:M29" si="3">IF(B28&gt;0,B27+B28,B28)</f>
        <v>0</v>
      </c>
      <c r="C29" s="56">
        <f t="shared" si="3"/>
        <v>0</v>
      </c>
      <c r="D29" s="56">
        <f t="shared" si="3"/>
        <v>0</v>
      </c>
      <c r="E29" s="56">
        <f t="shared" si="3"/>
        <v>0</v>
      </c>
      <c r="F29" s="56">
        <f t="shared" si="3"/>
        <v>0</v>
      </c>
      <c r="G29" s="56">
        <f t="shared" si="3"/>
        <v>0</v>
      </c>
      <c r="H29" s="56">
        <f t="shared" si="3"/>
        <v>0</v>
      </c>
      <c r="I29" s="56">
        <f t="shared" si="3"/>
        <v>0</v>
      </c>
      <c r="J29" s="56">
        <f t="shared" si="3"/>
        <v>0</v>
      </c>
      <c r="K29" s="56">
        <f t="shared" si="3"/>
        <v>0</v>
      </c>
      <c r="L29" s="56">
        <f t="shared" si="3"/>
        <v>0</v>
      </c>
      <c r="M29" s="56">
        <f t="shared" si="3"/>
        <v>0</v>
      </c>
      <c r="N29" s="55">
        <f t="shared" si="0"/>
        <v>0</v>
      </c>
      <c r="O29" s="34"/>
    </row>
    <row r="30" spans="1:15">
      <c r="A30" s="32"/>
      <c r="B30" s="56"/>
      <c r="C30" s="56"/>
      <c r="D30" s="56"/>
      <c r="E30" s="56"/>
      <c r="F30" s="56"/>
      <c r="G30" s="56"/>
      <c r="H30" s="56"/>
      <c r="I30" s="56"/>
      <c r="J30" s="56"/>
      <c r="K30" s="56"/>
      <c r="L30" s="56"/>
      <c r="M30" s="56"/>
      <c r="N30" s="56"/>
      <c r="O30" s="34"/>
    </row>
    <row r="31" spans="1:15">
      <c r="A31" s="32"/>
      <c r="B31" s="54"/>
      <c r="C31" s="56"/>
      <c r="D31" s="56"/>
      <c r="E31" s="56"/>
      <c r="F31" s="56"/>
      <c r="G31" s="56"/>
      <c r="H31" s="56"/>
      <c r="I31" s="56"/>
      <c r="J31" s="56"/>
      <c r="K31" s="56"/>
      <c r="L31" s="56"/>
      <c r="M31" s="56"/>
      <c r="N31" s="56"/>
      <c r="O31" s="34"/>
    </row>
    <row r="32" spans="1:15">
      <c r="A32" s="32"/>
      <c r="B32" s="56"/>
      <c r="C32" s="56"/>
      <c r="D32" s="56"/>
      <c r="E32" s="56"/>
      <c r="F32" s="56"/>
      <c r="G32" s="56"/>
      <c r="H32" s="56"/>
      <c r="I32" s="56"/>
      <c r="J32" s="56"/>
      <c r="K32" s="56"/>
      <c r="L32" s="56"/>
      <c r="M32" s="56"/>
      <c r="N32" s="56"/>
      <c r="O32" s="34"/>
    </row>
    <row r="33" spans="1:15">
      <c r="A33" s="32"/>
      <c r="B33" s="56"/>
      <c r="C33" s="56"/>
      <c r="D33" s="56"/>
      <c r="E33" s="56"/>
      <c r="F33" s="56"/>
      <c r="G33" s="56"/>
      <c r="H33" s="56"/>
      <c r="I33" s="56"/>
      <c r="J33" s="56"/>
      <c r="K33" s="56"/>
      <c r="L33" s="56"/>
      <c r="M33" s="56"/>
      <c r="N33" s="56"/>
      <c r="O33" s="34"/>
    </row>
    <row r="34" spans="1:15">
      <c r="A34" s="32"/>
      <c r="B34" s="56"/>
      <c r="C34" s="56"/>
      <c r="D34" s="56"/>
      <c r="E34" s="56"/>
      <c r="F34" s="56"/>
      <c r="G34" s="56"/>
      <c r="H34" s="56"/>
      <c r="I34" s="56"/>
      <c r="J34" s="56"/>
      <c r="K34" s="56"/>
      <c r="L34" s="56"/>
      <c r="M34" s="56"/>
      <c r="N34" s="56"/>
      <c r="O34" s="34"/>
    </row>
    <row r="35" spans="1:15">
      <c r="A35" s="32" t="s">
        <v>357</v>
      </c>
      <c r="B35" s="56">
        <v>1</v>
      </c>
      <c r="C35" s="56">
        <v>2</v>
      </c>
      <c r="D35" s="56">
        <v>3</v>
      </c>
      <c r="E35" s="56">
        <v>4</v>
      </c>
      <c r="F35" s="56">
        <v>5</v>
      </c>
      <c r="G35" s="56">
        <v>6</v>
      </c>
      <c r="H35" s="56">
        <v>7</v>
      </c>
      <c r="I35" s="56">
        <v>8</v>
      </c>
      <c r="J35" s="56">
        <v>9</v>
      </c>
      <c r="K35" s="56">
        <v>10</v>
      </c>
      <c r="L35" s="56">
        <v>11</v>
      </c>
      <c r="M35" s="56">
        <v>12</v>
      </c>
      <c r="N35" s="57" t="s">
        <v>5</v>
      </c>
      <c r="O35" s="34"/>
    </row>
    <row r="36" spans="1:15">
      <c r="A36" s="32">
        <v>1</v>
      </c>
      <c r="B36" s="54">
        <f>IF('Personalkosten 2. Jahr'!$D15&gt;0,IF('Personalkosten 2. Jahr'!$D15&lt;=Hilfstabelle!B$2=AND('Personalkosten 2. Jahr'!$E15&gt;=Hilfstabelle!B$2),'Personalkosten 2. Jahr'!$M15/('Personalkosten 2. Jahr'!$E15-'Personalkosten 2. Jahr'!$D15+1),0),IF('Personalkosten 2. Jahr'!$C15&gt;0,'Personalkosten 2. Jahr'!$M15/12,0))</f>
        <v>0</v>
      </c>
      <c r="C36" s="54">
        <f>IF('Personalkosten 2. Jahr'!$D15&gt;0,IF('Personalkosten 2. Jahr'!$D15&lt;=Hilfstabelle!C$2=AND('Personalkosten 2. Jahr'!$E15&gt;=Hilfstabelle!C$2),'Personalkosten 2. Jahr'!$M15/('Personalkosten 2. Jahr'!$E15-'Personalkosten 2. Jahr'!$D15+1),0),IF('Personalkosten 2. Jahr'!$C15&gt;0,'Personalkosten 2. Jahr'!$M15/12,0))</f>
        <v>0</v>
      </c>
      <c r="D36" s="54">
        <f>IF('Personalkosten 2. Jahr'!$D15&gt;0,IF('Personalkosten 2. Jahr'!$D15&lt;=Hilfstabelle!D$2=AND('Personalkosten 2. Jahr'!$E15&gt;=Hilfstabelle!D$2),'Personalkosten 2. Jahr'!$M15/('Personalkosten 2. Jahr'!$E15-'Personalkosten 2. Jahr'!$D15+1),0),IF('Personalkosten 2. Jahr'!$C15&gt;0,'Personalkosten 2. Jahr'!$M15/12,0))</f>
        <v>0</v>
      </c>
      <c r="E36" s="54">
        <f>IF('Personalkosten 2. Jahr'!$D15&gt;0,IF('Personalkosten 2. Jahr'!$D15&lt;=Hilfstabelle!E$2=AND('Personalkosten 2. Jahr'!$E15&gt;=Hilfstabelle!E$2),'Personalkosten 2. Jahr'!$M15/('Personalkosten 2. Jahr'!$E15-'Personalkosten 2. Jahr'!$D15+1),0),IF('Personalkosten 2. Jahr'!$C15&gt;0,'Personalkosten 2. Jahr'!$M15/12,0))</f>
        <v>0</v>
      </c>
      <c r="F36" s="54">
        <f>IF('Personalkosten 2. Jahr'!$D15&gt;0,IF('Personalkosten 2. Jahr'!$D15&lt;=Hilfstabelle!F$2=AND('Personalkosten 2. Jahr'!$E15&gt;=Hilfstabelle!F$2),'Personalkosten 2. Jahr'!$M15/('Personalkosten 2. Jahr'!$E15-'Personalkosten 2. Jahr'!$D15+1),0),IF('Personalkosten 2. Jahr'!$C15&gt;0,'Personalkosten 2. Jahr'!$M15/12,0))</f>
        <v>0</v>
      </c>
      <c r="G36" s="54">
        <f>IF('Personalkosten 2. Jahr'!$D15&gt;0,IF('Personalkosten 2. Jahr'!$D15&lt;=Hilfstabelle!G$2=AND('Personalkosten 2. Jahr'!$E15&gt;=Hilfstabelle!G$2),'Personalkosten 2. Jahr'!$M15/('Personalkosten 2. Jahr'!$E15-'Personalkosten 2. Jahr'!$D15+1),0),IF('Personalkosten 2. Jahr'!$C15&gt;0,'Personalkosten 2. Jahr'!$M15/12,0))</f>
        <v>0</v>
      </c>
      <c r="H36" s="54">
        <f>IF('Personalkosten 2. Jahr'!$D15&gt;0,IF('Personalkosten 2. Jahr'!$D15&lt;=Hilfstabelle!H$2=AND('Personalkosten 2. Jahr'!$E15&gt;=Hilfstabelle!H$2),'Personalkosten 2. Jahr'!$M15/('Personalkosten 2. Jahr'!$E15-'Personalkosten 2. Jahr'!$D15+1),0),IF('Personalkosten 2. Jahr'!$C15&gt;0,'Personalkosten 2. Jahr'!$M15/12,0))</f>
        <v>0</v>
      </c>
      <c r="I36" s="54">
        <f>IF('Personalkosten 2. Jahr'!$D15&gt;0,IF('Personalkosten 2. Jahr'!$D15&lt;=Hilfstabelle!I$2=AND('Personalkosten 2. Jahr'!$E15&gt;=Hilfstabelle!I$2),'Personalkosten 2. Jahr'!$M15/('Personalkosten 2. Jahr'!$E15-'Personalkosten 2. Jahr'!$D15+1),0),IF('Personalkosten 2. Jahr'!$C15&gt;0,'Personalkosten 2. Jahr'!$M15/12,0))</f>
        <v>0</v>
      </c>
      <c r="J36" s="54">
        <f>IF('Personalkosten 2. Jahr'!$D15&gt;0,IF('Personalkosten 2. Jahr'!$D15&lt;=Hilfstabelle!J$2=AND('Personalkosten 2. Jahr'!$E15&gt;=Hilfstabelle!J$2),'Personalkosten 2. Jahr'!$M15/('Personalkosten 2. Jahr'!$E15-'Personalkosten 2. Jahr'!$D15+1),0),IF('Personalkosten 2. Jahr'!$C15&gt;0,'Personalkosten 2. Jahr'!$M15/12,0))</f>
        <v>0</v>
      </c>
      <c r="K36" s="54">
        <f>IF('Personalkosten 2. Jahr'!$D15&gt;0,IF('Personalkosten 2. Jahr'!$D15&lt;=Hilfstabelle!K$2=AND('Personalkosten 2. Jahr'!$E15&gt;=Hilfstabelle!K$2),'Personalkosten 2. Jahr'!$M15/('Personalkosten 2. Jahr'!$E15-'Personalkosten 2. Jahr'!$D15+1),0),IF('Personalkosten 2. Jahr'!$C15&gt;0,'Personalkosten 2. Jahr'!$M15/12,0))</f>
        <v>0</v>
      </c>
      <c r="L36" s="54">
        <f>IF('Personalkosten 2. Jahr'!$D15&gt;0,IF('Personalkosten 2. Jahr'!$D15&lt;=Hilfstabelle!L$2=AND('Personalkosten 2. Jahr'!$E15&gt;=Hilfstabelle!L$2),'Personalkosten 2. Jahr'!$M15/('Personalkosten 2. Jahr'!$E15-'Personalkosten 2. Jahr'!$D15+1),0),IF('Personalkosten 2. Jahr'!$C15&gt;0,'Personalkosten 2. Jahr'!$M15/12,0))</f>
        <v>0</v>
      </c>
      <c r="M36" s="54">
        <f>IF('Personalkosten 2. Jahr'!$D15&gt;0,IF('Personalkosten 2. Jahr'!$D15&lt;=Hilfstabelle!M$2=AND('Personalkosten 2. Jahr'!$E15&gt;=Hilfstabelle!M$2),'Personalkosten 2. Jahr'!$M15/('Personalkosten 2. Jahr'!$E15-'Personalkosten 2. Jahr'!$D15+1),0),IF('Personalkosten 2. Jahr'!$C15&gt;0,'Personalkosten 2. Jahr'!$M15/12,0))</f>
        <v>0</v>
      </c>
      <c r="N36" s="55">
        <f t="shared" ref="N36:N62" si="4">SUM(B36:M36)</f>
        <v>0</v>
      </c>
      <c r="O36" s="34"/>
    </row>
    <row r="37" spans="1:15">
      <c r="A37" s="32">
        <v>2</v>
      </c>
      <c r="B37" s="54">
        <f>IF('Personalkosten 2. Jahr'!$D16&gt;0,IF('Personalkosten 2. Jahr'!$D16&lt;=Hilfstabelle!B$2=AND('Personalkosten 2. Jahr'!$E16&gt;=Hilfstabelle!B$2),'Personalkosten 2. Jahr'!$M16/('Personalkosten 2. Jahr'!$E16-'Personalkosten 2. Jahr'!$D16+1),0),IF('Personalkosten 2. Jahr'!$C16&gt;0,'Personalkosten 2. Jahr'!$M16/12,0))</f>
        <v>0</v>
      </c>
      <c r="C37" s="54">
        <f>IF('Personalkosten 2. Jahr'!$D16&gt;0,IF('Personalkosten 2. Jahr'!$D16&lt;=Hilfstabelle!C$2=AND('Personalkosten 2. Jahr'!$E16&gt;=Hilfstabelle!C$2),'Personalkosten 2. Jahr'!$M16/('Personalkosten 2. Jahr'!$E16-'Personalkosten 2. Jahr'!$D16+1),0),IF('Personalkosten 2. Jahr'!$C16&gt;0,'Personalkosten 2. Jahr'!$M16/12,0))</f>
        <v>0</v>
      </c>
      <c r="D37" s="54">
        <f>IF('Personalkosten 2. Jahr'!$D16&gt;0,IF('Personalkosten 2. Jahr'!$D16&lt;=Hilfstabelle!D$2=AND('Personalkosten 2. Jahr'!$E16&gt;=Hilfstabelle!D$2),'Personalkosten 2. Jahr'!$M16/('Personalkosten 2. Jahr'!$E16-'Personalkosten 2. Jahr'!$D16+1),0),IF('Personalkosten 2. Jahr'!$C16&gt;0,'Personalkosten 2. Jahr'!$M16/12,0))</f>
        <v>0</v>
      </c>
      <c r="E37" s="54">
        <f>IF('Personalkosten 2. Jahr'!$D16&gt;0,IF('Personalkosten 2. Jahr'!$D16&lt;=Hilfstabelle!E$2=AND('Personalkosten 2. Jahr'!$E16&gt;=Hilfstabelle!E$2),'Personalkosten 2. Jahr'!$M16/('Personalkosten 2. Jahr'!$E16-'Personalkosten 2. Jahr'!$D16+1),0),IF('Personalkosten 2. Jahr'!$C16&gt;0,'Personalkosten 2. Jahr'!$M16/12,0))</f>
        <v>0</v>
      </c>
      <c r="F37" s="54">
        <f>IF('Personalkosten 2. Jahr'!$D16&gt;0,IF('Personalkosten 2. Jahr'!$D16&lt;=Hilfstabelle!F$2=AND('Personalkosten 2. Jahr'!$E16&gt;=Hilfstabelle!F$2),'Personalkosten 2. Jahr'!$M16/('Personalkosten 2. Jahr'!$E16-'Personalkosten 2. Jahr'!$D16+1),0),IF('Personalkosten 2. Jahr'!$C16&gt;0,'Personalkosten 2. Jahr'!$M16/12,0))</f>
        <v>0</v>
      </c>
      <c r="G37" s="54">
        <f>IF('Personalkosten 2. Jahr'!$D16&gt;0,IF('Personalkosten 2. Jahr'!$D16&lt;=Hilfstabelle!G$2=AND('Personalkosten 2. Jahr'!$E16&gt;=Hilfstabelle!G$2),'Personalkosten 2. Jahr'!$M16/('Personalkosten 2. Jahr'!$E16-'Personalkosten 2. Jahr'!$D16+1),0),IF('Personalkosten 2. Jahr'!$C16&gt;0,'Personalkosten 2. Jahr'!$M16/12,0))</f>
        <v>0</v>
      </c>
      <c r="H37" s="54">
        <f>IF('Personalkosten 2. Jahr'!$D16&gt;0,IF('Personalkosten 2. Jahr'!$D16&lt;=Hilfstabelle!H$2=AND('Personalkosten 2. Jahr'!$E16&gt;=Hilfstabelle!H$2),'Personalkosten 2. Jahr'!$M16/('Personalkosten 2. Jahr'!$E16-'Personalkosten 2. Jahr'!$D16+1),0),IF('Personalkosten 2. Jahr'!$C16&gt;0,'Personalkosten 2. Jahr'!$M16/12,0))</f>
        <v>0</v>
      </c>
      <c r="I37" s="54">
        <f>IF('Personalkosten 2. Jahr'!$D16&gt;0,IF('Personalkosten 2. Jahr'!$D16&lt;=Hilfstabelle!I$2=AND('Personalkosten 2. Jahr'!$E16&gt;=Hilfstabelle!I$2),'Personalkosten 2. Jahr'!$M16/('Personalkosten 2. Jahr'!$E16-'Personalkosten 2. Jahr'!$D16+1),0),IF('Personalkosten 2. Jahr'!$C16&gt;0,'Personalkosten 2. Jahr'!$M16/12,0))</f>
        <v>0</v>
      </c>
      <c r="J37" s="54">
        <f>IF('Personalkosten 2. Jahr'!$D16&gt;0,IF('Personalkosten 2. Jahr'!$D16&lt;=Hilfstabelle!J$2=AND('Personalkosten 2. Jahr'!$E16&gt;=Hilfstabelle!J$2),'Personalkosten 2. Jahr'!$M16/('Personalkosten 2. Jahr'!$E16-'Personalkosten 2. Jahr'!$D16+1),0),IF('Personalkosten 2. Jahr'!$C16&gt;0,'Personalkosten 2. Jahr'!$M16/12,0))</f>
        <v>0</v>
      </c>
      <c r="K37" s="54">
        <f>IF('Personalkosten 2. Jahr'!$D16&gt;0,IF('Personalkosten 2. Jahr'!$D16&lt;=Hilfstabelle!K$2=AND('Personalkosten 2. Jahr'!$E16&gt;=Hilfstabelle!K$2),'Personalkosten 2. Jahr'!$M16/('Personalkosten 2. Jahr'!$E16-'Personalkosten 2. Jahr'!$D16+1),0),IF('Personalkosten 2. Jahr'!$C16&gt;0,'Personalkosten 2. Jahr'!$M16/12,0))</f>
        <v>0</v>
      </c>
      <c r="L37" s="54">
        <f>IF('Personalkosten 2. Jahr'!$D16&gt;0,IF('Personalkosten 2. Jahr'!$D16&lt;=Hilfstabelle!L$2=AND('Personalkosten 2. Jahr'!$E16&gt;=Hilfstabelle!L$2),'Personalkosten 2. Jahr'!$M16/('Personalkosten 2. Jahr'!$E16-'Personalkosten 2. Jahr'!$D16+1),0),IF('Personalkosten 2. Jahr'!$C16&gt;0,'Personalkosten 2. Jahr'!$M16/12,0))</f>
        <v>0</v>
      </c>
      <c r="M37" s="54">
        <f>IF('Personalkosten 2. Jahr'!$D16&gt;0,IF('Personalkosten 2. Jahr'!$D16&lt;=Hilfstabelle!M$2=AND('Personalkosten 2. Jahr'!$E16&gt;=Hilfstabelle!M$2),'Personalkosten 2. Jahr'!$M16/('Personalkosten 2. Jahr'!$E16-'Personalkosten 2. Jahr'!$D16+1),0),IF('Personalkosten 2. Jahr'!$C16&gt;0,'Personalkosten 2. Jahr'!$M16/12,0))</f>
        <v>0</v>
      </c>
      <c r="N37" s="55">
        <f t="shared" si="4"/>
        <v>0</v>
      </c>
      <c r="O37" s="34"/>
    </row>
    <row r="38" spans="1:15">
      <c r="A38" s="32">
        <v>3</v>
      </c>
      <c r="B38" s="54">
        <f>IF('Personalkosten 2. Jahr'!$D17&gt;0,IF('Personalkosten 2. Jahr'!$D17&lt;=Hilfstabelle!B$2=AND('Personalkosten 2. Jahr'!$E17&gt;=Hilfstabelle!B$2),'Personalkosten 2. Jahr'!$M17/('Personalkosten 2. Jahr'!$E17-'Personalkosten 2. Jahr'!$D17+1),0),IF('Personalkosten 2. Jahr'!$C17&gt;0,'Personalkosten 2. Jahr'!$M17/12,0))</f>
        <v>0</v>
      </c>
      <c r="C38" s="54">
        <f>IF('Personalkosten 2. Jahr'!$D17&gt;0,IF('Personalkosten 2. Jahr'!$D17&lt;=Hilfstabelle!C$2=AND('Personalkosten 2. Jahr'!$E17&gt;=Hilfstabelle!C$2),'Personalkosten 2. Jahr'!$M17/('Personalkosten 2. Jahr'!$E17-'Personalkosten 2. Jahr'!$D17+1),0),IF('Personalkosten 2. Jahr'!$C17&gt;0,'Personalkosten 2. Jahr'!$M17/12,0))</f>
        <v>0</v>
      </c>
      <c r="D38" s="54">
        <f>IF('Personalkosten 2. Jahr'!$D17&gt;0,IF('Personalkosten 2. Jahr'!$D17&lt;=Hilfstabelle!D$2=AND('Personalkosten 2. Jahr'!$E17&gt;=Hilfstabelle!D$2),'Personalkosten 2. Jahr'!$M17/('Personalkosten 2. Jahr'!$E17-'Personalkosten 2. Jahr'!$D17+1),0),IF('Personalkosten 2. Jahr'!$C17&gt;0,'Personalkosten 2. Jahr'!$M17/12,0))</f>
        <v>0</v>
      </c>
      <c r="E38" s="54">
        <f>IF('Personalkosten 2. Jahr'!$D17&gt;0,IF('Personalkosten 2. Jahr'!$D17&lt;=Hilfstabelle!E$2=AND('Personalkosten 2. Jahr'!$E17&gt;=Hilfstabelle!E$2),'Personalkosten 2. Jahr'!$M17/('Personalkosten 2. Jahr'!$E17-'Personalkosten 2. Jahr'!$D17+1),0),IF('Personalkosten 2. Jahr'!$C17&gt;0,'Personalkosten 2. Jahr'!$M17/12,0))</f>
        <v>0</v>
      </c>
      <c r="F38" s="54">
        <f>IF('Personalkosten 2. Jahr'!$D17&gt;0,IF('Personalkosten 2. Jahr'!$D17&lt;=Hilfstabelle!F$2=AND('Personalkosten 2. Jahr'!$E17&gt;=Hilfstabelle!F$2),'Personalkosten 2. Jahr'!$M17/('Personalkosten 2. Jahr'!$E17-'Personalkosten 2. Jahr'!$D17+1),0),IF('Personalkosten 2. Jahr'!$C17&gt;0,'Personalkosten 2. Jahr'!$M17/12,0))</f>
        <v>0</v>
      </c>
      <c r="G38" s="54">
        <f>IF('Personalkosten 2. Jahr'!$D17&gt;0,IF('Personalkosten 2. Jahr'!$D17&lt;=Hilfstabelle!G$2=AND('Personalkosten 2. Jahr'!$E17&gt;=Hilfstabelle!G$2),'Personalkosten 2. Jahr'!$M17/('Personalkosten 2. Jahr'!$E17-'Personalkosten 2. Jahr'!$D17+1),0),IF('Personalkosten 2. Jahr'!$C17&gt;0,'Personalkosten 2. Jahr'!$M17/12,0))</f>
        <v>0</v>
      </c>
      <c r="H38" s="54">
        <f>IF('Personalkosten 2. Jahr'!$D17&gt;0,IF('Personalkosten 2. Jahr'!$D17&lt;=Hilfstabelle!H$2=AND('Personalkosten 2. Jahr'!$E17&gt;=Hilfstabelle!H$2),'Personalkosten 2. Jahr'!$M17/('Personalkosten 2. Jahr'!$E17-'Personalkosten 2. Jahr'!$D17+1),0),IF('Personalkosten 2. Jahr'!$C17&gt;0,'Personalkosten 2. Jahr'!$M17/12,0))</f>
        <v>0</v>
      </c>
      <c r="I38" s="54">
        <f>IF('Personalkosten 2. Jahr'!$D17&gt;0,IF('Personalkosten 2. Jahr'!$D17&lt;=Hilfstabelle!I$2=AND('Personalkosten 2. Jahr'!$E17&gt;=Hilfstabelle!I$2),'Personalkosten 2. Jahr'!$M17/('Personalkosten 2. Jahr'!$E17-'Personalkosten 2. Jahr'!$D17+1),0),IF('Personalkosten 2. Jahr'!$C17&gt;0,'Personalkosten 2. Jahr'!$M17/12,0))</f>
        <v>0</v>
      </c>
      <c r="J38" s="54">
        <f>IF('Personalkosten 2. Jahr'!$D17&gt;0,IF('Personalkosten 2. Jahr'!$D17&lt;=Hilfstabelle!J$2=AND('Personalkosten 2. Jahr'!$E17&gt;=Hilfstabelle!J$2),'Personalkosten 2. Jahr'!$M17/('Personalkosten 2. Jahr'!$E17-'Personalkosten 2. Jahr'!$D17+1),0),IF('Personalkosten 2. Jahr'!$C17&gt;0,'Personalkosten 2. Jahr'!$M17/12,0))</f>
        <v>0</v>
      </c>
      <c r="K38" s="54">
        <f>IF('Personalkosten 2. Jahr'!$D17&gt;0,IF('Personalkosten 2. Jahr'!$D17&lt;=Hilfstabelle!K$2=AND('Personalkosten 2. Jahr'!$E17&gt;=Hilfstabelle!K$2),'Personalkosten 2. Jahr'!$M17/('Personalkosten 2. Jahr'!$E17-'Personalkosten 2. Jahr'!$D17+1),0),IF('Personalkosten 2. Jahr'!$C17&gt;0,'Personalkosten 2. Jahr'!$M17/12,0))</f>
        <v>0</v>
      </c>
      <c r="L38" s="54">
        <f>IF('Personalkosten 2. Jahr'!$D17&gt;0,IF('Personalkosten 2. Jahr'!$D17&lt;=Hilfstabelle!L$2=AND('Personalkosten 2. Jahr'!$E17&gt;=Hilfstabelle!L$2),'Personalkosten 2. Jahr'!$M17/('Personalkosten 2. Jahr'!$E17-'Personalkosten 2. Jahr'!$D17+1),0),IF('Personalkosten 2. Jahr'!$C17&gt;0,'Personalkosten 2. Jahr'!$M17/12,0))</f>
        <v>0</v>
      </c>
      <c r="M38" s="54">
        <f>IF('Personalkosten 2. Jahr'!$D17&gt;0,IF('Personalkosten 2. Jahr'!$D17&lt;=Hilfstabelle!M$2=AND('Personalkosten 2. Jahr'!$E17&gt;=Hilfstabelle!M$2),'Personalkosten 2. Jahr'!$M17/('Personalkosten 2. Jahr'!$E17-'Personalkosten 2. Jahr'!$D17+1),0),IF('Personalkosten 2. Jahr'!$C17&gt;0,'Personalkosten 2. Jahr'!$M17/12,0))</f>
        <v>0</v>
      </c>
      <c r="N38" s="55">
        <f t="shared" si="4"/>
        <v>0</v>
      </c>
      <c r="O38" s="34"/>
    </row>
    <row r="39" spans="1:15">
      <c r="A39" s="32">
        <v>4</v>
      </c>
      <c r="B39" s="54">
        <f>IF('Personalkosten 2. Jahr'!$D18&gt;0,IF('Personalkosten 2. Jahr'!$D18&lt;=Hilfstabelle!B$2=AND('Personalkosten 2. Jahr'!$E18&gt;=Hilfstabelle!B$2),'Personalkosten 2. Jahr'!$M18/('Personalkosten 2. Jahr'!$E18-'Personalkosten 2. Jahr'!$D18+1),0),IF('Personalkosten 2. Jahr'!$C18&gt;0,'Personalkosten 2. Jahr'!$M18/12,0))</f>
        <v>0</v>
      </c>
      <c r="C39" s="54">
        <f>IF('Personalkosten 2. Jahr'!$D18&gt;0,IF('Personalkosten 2. Jahr'!$D18&lt;=Hilfstabelle!C$2=AND('Personalkosten 2. Jahr'!$E18&gt;=Hilfstabelle!C$2),'Personalkosten 2. Jahr'!$M18/('Personalkosten 2. Jahr'!$E18-'Personalkosten 2. Jahr'!$D18+1),0),IF('Personalkosten 2. Jahr'!$C18&gt;0,'Personalkosten 2. Jahr'!$M18/12,0))</f>
        <v>0</v>
      </c>
      <c r="D39" s="54">
        <f>IF('Personalkosten 2. Jahr'!$D18&gt;0,IF('Personalkosten 2. Jahr'!$D18&lt;=Hilfstabelle!D$2=AND('Personalkosten 2. Jahr'!$E18&gt;=Hilfstabelle!D$2),'Personalkosten 2. Jahr'!$M18/('Personalkosten 2. Jahr'!$E18-'Personalkosten 2. Jahr'!$D18+1),0),IF('Personalkosten 2. Jahr'!$C18&gt;0,'Personalkosten 2. Jahr'!$M18/12,0))</f>
        <v>0</v>
      </c>
      <c r="E39" s="54">
        <f>IF('Personalkosten 2. Jahr'!$D18&gt;0,IF('Personalkosten 2. Jahr'!$D18&lt;=Hilfstabelle!E$2=AND('Personalkosten 2. Jahr'!$E18&gt;=Hilfstabelle!E$2),'Personalkosten 2. Jahr'!$M18/('Personalkosten 2. Jahr'!$E18-'Personalkosten 2. Jahr'!$D18+1),0),IF('Personalkosten 2. Jahr'!$C18&gt;0,'Personalkosten 2. Jahr'!$M18/12,0))</f>
        <v>0</v>
      </c>
      <c r="F39" s="54">
        <f>IF('Personalkosten 2. Jahr'!$D18&gt;0,IF('Personalkosten 2. Jahr'!$D18&lt;=Hilfstabelle!F$2=AND('Personalkosten 2. Jahr'!$E18&gt;=Hilfstabelle!F$2),'Personalkosten 2. Jahr'!$M18/('Personalkosten 2. Jahr'!$E18-'Personalkosten 2. Jahr'!$D18+1),0),IF('Personalkosten 2. Jahr'!$C18&gt;0,'Personalkosten 2. Jahr'!$M18/12,0))</f>
        <v>0</v>
      </c>
      <c r="G39" s="54">
        <f>IF('Personalkosten 2. Jahr'!$D18&gt;0,IF('Personalkosten 2. Jahr'!$D18&lt;=Hilfstabelle!G$2=AND('Personalkosten 2. Jahr'!$E18&gt;=Hilfstabelle!G$2),'Personalkosten 2. Jahr'!$M18/('Personalkosten 2. Jahr'!$E18-'Personalkosten 2. Jahr'!$D18+1),0),IF('Personalkosten 2. Jahr'!$C18&gt;0,'Personalkosten 2. Jahr'!$M18/12,0))</f>
        <v>0</v>
      </c>
      <c r="H39" s="54">
        <f>IF('Personalkosten 2. Jahr'!$D18&gt;0,IF('Personalkosten 2. Jahr'!$D18&lt;=Hilfstabelle!H$2=AND('Personalkosten 2. Jahr'!$E18&gt;=Hilfstabelle!H$2),'Personalkosten 2. Jahr'!$M18/('Personalkosten 2. Jahr'!$E18-'Personalkosten 2. Jahr'!$D18+1),0),IF('Personalkosten 2. Jahr'!$C18&gt;0,'Personalkosten 2. Jahr'!$M18/12,0))</f>
        <v>0</v>
      </c>
      <c r="I39" s="54">
        <f>IF('Personalkosten 2. Jahr'!$D18&gt;0,IF('Personalkosten 2. Jahr'!$D18&lt;=Hilfstabelle!I$2=AND('Personalkosten 2. Jahr'!$E18&gt;=Hilfstabelle!I$2),'Personalkosten 2. Jahr'!$M18/('Personalkosten 2. Jahr'!$E18-'Personalkosten 2. Jahr'!$D18+1),0),IF('Personalkosten 2. Jahr'!$C18&gt;0,'Personalkosten 2. Jahr'!$M18/12,0))</f>
        <v>0</v>
      </c>
      <c r="J39" s="54">
        <f>IF('Personalkosten 2. Jahr'!$D18&gt;0,IF('Personalkosten 2. Jahr'!$D18&lt;=Hilfstabelle!J$2=AND('Personalkosten 2. Jahr'!$E18&gt;=Hilfstabelle!J$2),'Personalkosten 2. Jahr'!$M18/('Personalkosten 2. Jahr'!$E18-'Personalkosten 2. Jahr'!$D18+1),0),IF('Personalkosten 2. Jahr'!$C18&gt;0,'Personalkosten 2. Jahr'!$M18/12,0))</f>
        <v>0</v>
      </c>
      <c r="K39" s="54">
        <f>IF('Personalkosten 2. Jahr'!$D18&gt;0,IF('Personalkosten 2. Jahr'!$D18&lt;=Hilfstabelle!K$2=AND('Personalkosten 2. Jahr'!$E18&gt;=Hilfstabelle!K$2),'Personalkosten 2. Jahr'!$M18/('Personalkosten 2. Jahr'!$E18-'Personalkosten 2. Jahr'!$D18+1),0),IF('Personalkosten 2. Jahr'!$C18&gt;0,'Personalkosten 2. Jahr'!$M18/12,0))</f>
        <v>0</v>
      </c>
      <c r="L39" s="54">
        <f>IF('Personalkosten 2. Jahr'!$D18&gt;0,IF('Personalkosten 2. Jahr'!$D18&lt;=Hilfstabelle!L$2=AND('Personalkosten 2. Jahr'!$E18&gt;=Hilfstabelle!L$2),'Personalkosten 2. Jahr'!$M18/('Personalkosten 2. Jahr'!$E18-'Personalkosten 2. Jahr'!$D18+1),0),IF('Personalkosten 2. Jahr'!$C18&gt;0,'Personalkosten 2. Jahr'!$M18/12,0))</f>
        <v>0</v>
      </c>
      <c r="M39" s="54">
        <f>IF('Personalkosten 2. Jahr'!$D18&gt;0,IF('Personalkosten 2. Jahr'!$D18&lt;=Hilfstabelle!M$2=AND('Personalkosten 2. Jahr'!$E18&gt;=Hilfstabelle!M$2),'Personalkosten 2. Jahr'!$M18/('Personalkosten 2. Jahr'!$E18-'Personalkosten 2. Jahr'!$D18+1),0),IF('Personalkosten 2. Jahr'!$C18&gt;0,'Personalkosten 2. Jahr'!$M18/12,0))</f>
        <v>0</v>
      </c>
      <c r="N39" s="55">
        <f t="shared" si="4"/>
        <v>0</v>
      </c>
      <c r="O39" s="34"/>
    </row>
    <row r="40" spans="1:15">
      <c r="A40" s="32">
        <v>5</v>
      </c>
      <c r="B40" s="54">
        <f>IF('Personalkosten 2. Jahr'!$D19&gt;0,IF('Personalkosten 2. Jahr'!$D19&lt;=Hilfstabelle!B$2=AND('Personalkosten 2. Jahr'!$E19&gt;=Hilfstabelle!B$2),'Personalkosten 2. Jahr'!$M19/('Personalkosten 2. Jahr'!$E19-'Personalkosten 2. Jahr'!$D19+1),0),IF('Personalkosten 2. Jahr'!$C19&gt;0,'Personalkosten 2. Jahr'!$M19/12,0))</f>
        <v>0</v>
      </c>
      <c r="C40" s="54">
        <f>IF('Personalkosten 2. Jahr'!$D19&gt;0,IF('Personalkosten 2. Jahr'!$D19&lt;=Hilfstabelle!C$2=AND('Personalkosten 2. Jahr'!$E19&gt;=Hilfstabelle!C$2),'Personalkosten 2. Jahr'!$M19/('Personalkosten 2. Jahr'!$E19-'Personalkosten 2. Jahr'!$D19+1),0),IF('Personalkosten 2. Jahr'!$C19&gt;0,'Personalkosten 2. Jahr'!$M19/12,0))</f>
        <v>0</v>
      </c>
      <c r="D40" s="54">
        <f>IF('Personalkosten 2. Jahr'!$D19&gt;0,IF('Personalkosten 2. Jahr'!$D19&lt;=Hilfstabelle!D$2=AND('Personalkosten 2. Jahr'!$E19&gt;=Hilfstabelle!D$2),'Personalkosten 2. Jahr'!$M19/('Personalkosten 2. Jahr'!$E19-'Personalkosten 2. Jahr'!$D19+1),0),IF('Personalkosten 2. Jahr'!$C19&gt;0,'Personalkosten 2. Jahr'!$M19/12,0))</f>
        <v>0</v>
      </c>
      <c r="E40" s="54">
        <f>IF('Personalkosten 2. Jahr'!$D19&gt;0,IF('Personalkosten 2. Jahr'!$D19&lt;=Hilfstabelle!E$2=AND('Personalkosten 2. Jahr'!$E19&gt;=Hilfstabelle!E$2),'Personalkosten 2. Jahr'!$M19/('Personalkosten 2. Jahr'!$E19-'Personalkosten 2. Jahr'!$D19+1),0),IF('Personalkosten 2. Jahr'!$C19&gt;0,'Personalkosten 2. Jahr'!$M19/12,0))</f>
        <v>0</v>
      </c>
      <c r="F40" s="54">
        <f>IF('Personalkosten 2. Jahr'!$D19&gt;0,IF('Personalkosten 2. Jahr'!$D19&lt;=Hilfstabelle!F$2=AND('Personalkosten 2. Jahr'!$E19&gt;=Hilfstabelle!F$2),'Personalkosten 2. Jahr'!$M19/('Personalkosten 2. Jahr'!$E19-'Personalkosten 2. Jahr'!$D19+1),0),IF('Personalkosten 2. Jahr'!$C19&gt;0,'Personalkosten 2. Jahr'!$M19/12,0))</f>
        <v>0</v>
      </c>
      <c r="G40" s="54">
        <f>IF('Personalkosten 2. Jahr'!$D19&gt;0,IF('Personalkosten 2. Jahr'!$D19&lt;=Hilfstabelle!G$2=AND('Personalkosten 2. Jahr'!$E19&gt;=Hilfstabelle!G$2),'Personalkosten 2. Jahr'!$M19/('Personalkosten 2. Jahr'!$E19-'Personalkosten 2. Jahr'!$D19+1),0),IF('Personalkosten 2. Jahr'!$C19&gt;0,'Personalkosten 2. Jahr'!$M19/12,0))</f>
        <v>0</v>
      </c>
      <c r="H40" s="54">
        <f>IF('Personalkosten 2. Jahr'!$D19&gt;0,IF('Personalkosten 2. Jahr'!$D19&lt;=Hilfstabelle!H$2=AND('Personalkosten 2. Jahr'!$E19&gt;=Hilfstabelle!H$2),'Personalkosten 2. Jahr'!$M19/('Personalkosten 2. Jahr'!$E19-'Personalkosten 2. Jahr'!$D19+1),0),IF('Personalkosten 2. Jahr'!$C19&gt;0,'Personalkosten 2. Jahr'!$M19/12,0))</f>
        <v>0</v>
      </c>
      <c r="I40" s="54">
        <f>IF('Personalkosten 2. Jahr'!$D19&gt;0,IF('Personalkosten 2. Jahr'!$D19&lt;=Hilfstabelle!I$2=AND('Personalkosten 2. Jahr'!$E19&gt;=Hilfstabelle!I$2),'Personalkosten 2. Jahr'!$M19/('Personalkosten 2. Jahr'!$E19-'Personalkosten 2. Jahr'!$D19+1),0),IF('Personalkosten 2. Jahr'!$C19&gt;0,'Personalkosten 2. Jahr'!$M19/12,0))</f>
        <v>0</v>
      </c>
      <c r="J40" s="54">
        <f>IF('Personalkosten 2. Jahr'!$D19&gt;0,IF('Personalkosten 2. Jahr'!$D19&lt;=Hilfstabelle!J$2=AND('Personalkosten 2. Jahr'!$E19&gt;=Hilfstabelle!J$2),'Personalkosten 2. Jahr'!$M19/('Personalkosten 2. Jahr'!$E19-'Personalkosten 2. Jahr'!$D19+1),0),IF('Personalkosten 2. Jahr'!$C19&gt;0,'Personalkosten 2. Jahr'!$M19/12,0))</f>
        <v>0</v>
      </c>
      <c r="K40" s="54">
        <f>IF('Personalkosten 2. Jahr'!$D19&gt;0,IF('Personalkosten 2. Jahr'!$D19&lt;=Hilfstabelle!K$2=AND('Personalkosten 2. Jahr'!$E19&gt;=Hilfstabelle!K$2),'Personalkosten 2. Jahr'!$M19/('Personalkosten 2. Jahr'!$E19-'Personalkosten 2. Jahr'!$D19+1),0),IF('Personalkosten 2. Jahr'!$C19&gt;0,'Personalkosten 2. Jahr'!$M19/12,0))</f>
        <v>0</v>
      </c>
      <c r="L40" s="54">
        <f>IF('Personalkosten 2. Jahr'!$D19&gt;0,IF('Personalkosten 2. Jahr'!$D19&lt;=Hilfstabelle!L$2=AND('Personalkosten 2. Jahr'!$E19&gt;=Hilfstabelle!L$2),'Personalkosten 2. Jahr'!$M19/('Personalkosten 2. Jahr'!$E19-'Personalkosten 2. Jahr'!$D19+1),0),IF('Personalkosten 2. Jahr'!$C19&gt;0,'Personalkosten 2. Jahr'!$M19/12,0))</f>
        <v>0</v>
      </c>
      <c r="M40" s="54">
        <f>IF('Personalkosten 2. Jahr'!$D19&gt;0,IF('Personalkosten 2. Jahr'!$D19&lt;=Hilfstabelle!M$2=AND('Personalkosten 2. Jahr'!$E19&gt;=Hilfstabelle!M$2),'Personalkosten 2. Jahr'!$M19/('Personalkosten 2. Jahr'!$E19-'Personalkosten 2. Jahr'!$D19+1),0),IF('Personalkosten 2. Jahr'!$C19&gt;0,'Personalkosten 2. Jahr'!$M19/12,0))</f>
        <v>0</v>
      </c>
      <c r="N40" s="55">
        <f t="shared" si="4"/>
        <v>0</v>
      </c>
      <c r="O40" s="34"/>
    </row>
    <row r="41" spans="1:15">
      <c r="A41" s="32">
        <v>6</v>
      </c>
      <c r="B41" s="54">
        <f>IF('Personalkosten 2. Jahr'!$D20&gt;0,IF('Personalkosten 2. Jahr'!$D20&lt;=Hilfstabelle!B$2=AND('Personalkosten 2. Jahr'!$E20&gt;=Hilfstabelle!B$2),'Personalkosten 2. Jahr'!$M20/('Personalkosten 2. Jahr'!$E20-'Personalkosten 2. Jahr'!$D20+1),0),IF('Personalkosten 2. Jahr'!$C20&gt;0,'Personalkosten 2. Jahr'!$M20/12,0))</f>
        <v>0</v>
      </c>
      <c r="C41" s="54">
        <f>IF('Personalkosten 2. Jahr'!$D20&gt;0,IF('Personalkosten 2. Jahr'!$D20&lt;=Hilfstabelle!C$2=AND('Personalkosten 2. Jahr'!$E20&gt;=Hilfstabelle!C$2),'Personalkosten 2. Jahr'!$M20/('Personalkosten 2. Jahr'!$E20-'Personalkosten 2. Jahr'!$D20+1),0),IF('Personalkosten 2. Jahr'!$C20&gt;0,'Personalkosten 2. Jahr'!$M20/12,0))</f>
        <v>0</v>
      </c>
      <c r="D41" s="54">
        <f>IF('Personalkosten 2. Jahr'!$D20&gt;0,IF('Personalkosten 2. Jahr'!$D20&lt;=Hilfstabelle!D$2=AND('Personalkosten 2. Jahr'!$E20&gt;=Hilfstabelle!D$2),'Personalkosten 2. Jahr'!$M20/('Personalkosten 2. Jahr'!$E20-'Personalkosten 2. Jahr'!$D20+1),0),IF('Personalkosten 2. Jahr'!$C20&gt;0,'Personalkosten 2. Jahr'!$M20/12,0))</f>
        <v>0</v>
      </c>
      <c r="E41" s="54">
        <f>IF('Personalkosten 2. Jahr'!$D20&gt;0,IF('Personalkosten 2. Jahr'!$D20&lt;=Hilfstabelle!E$2=AND('Personalkosten 2. Jahr'!$E20&gt;=Hilfstabelle!E$2),'Personalkosten 2. Jahr'!$M20/('Personalkosten 2. Jahr'!$E20-'Personalkosten 2. Jahr'!$D20+1),0),IF('Personalkosten 2. Jahr'!$C20&gt;0,'Personalkosten 2. Jahr'!$M20/12,0))</f>
        <v>0</v>
      </c>
      <c r="F41" s="54">
        <f>IF('Personalkosten 2. Jahr'!$D20&gt;0,IF('Personalkosten 2. Jahr'!$D20&lt;=Hilfstabelle!F$2=AND('Personalkosten 2. Jahr'!$E20&gt;=Hilfstabelle!F$2),'Personalkosten 2. Jahr'!$M20/('Personalkosten 2. Jahr'!$E20-'Personalkosten 2. Jahr'!$D20+1),0),IF('Personalkosten 2. Jahr'!$C20&gt;0,'Personalkosten 2. Jahr'!$M20/12,0))</f>
        <v>0</v>
      </c>
      <c r="G41" s="54">
        <f>IF('Personalkosten 2. Jahr'!$D20&gt;0,IF('Personalkosten 2. Jahr'!$D20&lt;=Hilfstabelle!G$2=AND('Personalkosten 2. Jahr'!$E20&gt;=Hilfstabelle!G$2),'Personalkosten 2. Jahr'!$M20/('Personalkosten 2. Jahr'!$E20-'Personalkosten 2. Jahr'!$D20+1),0),IF('Personalkosten 2. Jahr'!$C20&gt;0,'Personalkosten 2. Jahr'!$M20/12,0))</f>
        <v>0</v>
      </c>
      <c r="H41" s="54">
        <f>IF('Personalkosten 2. Jahr'!$D20&gt;0,IF('Personalkosten 2. Jahr'!$D20&lt;=Hilfstabelle!H$2=AND('Personalkosten 2. Jahr'!$E20&gt;=Hilfstabelle!H$2),'Personalkosten 2. Jahr'!$M20/('Personalkosten 2. Jahr'!$E20-'Personalkosten 2. Jahr'!$D20+1),0),IF('Personalkosten 2. Jahr'!$C20&gt;0,'Personalkosten 2. Jahr'!$M20/12,0))</f>
        <v>0</v>
      </c>
      <c r="I41" s="54">
        <f>IF('Personalkosten 2. Jahr'!$D20&gt;0,IF('Personalkosten 2. Jahr'!$D20&lt;=Hilfstabelle!I$2=AND('Personalkosten 2. Jahr'!$E20&gt;=Hilfstabelle!I$2),'Personalkosten 2. Jahr'!$M20/('Personalkosten 2. Jahr'!$E20-'Personalkosten 2. Jahr'!$D20+1),0),IF('Personalkosten 2. Jahr'!$C20&gt;0,'Personalkosten 2. Jahr'!$M20/12,0))</f>
        <v>0</v>
      </c>
      <c r="J41" s="54">
        <f>IF('Personalkosten 2. Jahr'!$D20&gt;0,IF('Personalkosten 2. Jahr'!$D20&lt;=Hilfstabelle!J$2=AND('Personalkosten 2. Jahr'!$E20&gt;=Hilfstabelle!J$2),'Personalkosten 2. Jahr'!$M20/('Personalkosten 2. Jahr'!$E20-'Personalkosten 2. Jahr'!$D20+1),0),IF('Personalkosten 2. Jahr'!$C20&gt;0,'Personalkosten 2. Jahr'!$M20/12,0))</f>
        <v>0</v>
      </c>
      <c r="K41" s="54">
        <f>IF('Personalkosten 2. Jahr'!$D20&gt;0,IF('Personalkosten 2. Jahr'!$D20&lt;=Hilfstabelle!K$2=AND('Personalkosten 2. Jahr'!$E20&gt;=Hilfstabelle!K$2),'Personalkosten 2. Jahr'!$M20/('Personalkosten 2. Jahr'!$E20-'Personalkosten 2. Jahr'!$D20+1),0),IF('Personalkosten 2. Jahr'!$C20&gt;0,'Personalkosten 2. Jahr'!$M20/12,0))</f>
        <v>0</v>
      </c>
      <c r="L41" s="54">
        <f>IF('Personalkosten 2. Jahr'!$D20&gt;0,IF('Personalkosten 2. Jahr'!$D20&lt;=Hilfstabelle!L$2=AND('Personalkosten 2. Jahr'!$E20&gt;=Hilfstabelle!L$2),'Personalkosten 2. Jahr'!$M20/('Personalkosten 2. Jahr'!$E20-'Personalkosten 2. Jahr'!$D20+1),0),IF('Personalkosten 2. Jahr'!$C20&gt;0,'Personalkosten 2. Jahr'!$M20/12,0))</f>
        <v>0</v>
      </c>
      <c r="M41" s="54">
        <f>IF('Personalkosten 2. Jahr'!$D20&gt;0,IF('Personalkosten 2. Jahr'!$D20&lt;=Hilfstabelle!M$2=AND('Personalkosten 2. Jahr'!$E20&gt;=Hilfstabelle!M$2),'Personalkosten 2. Jahr'!$M20/('Personalkosten 2. Jahr'!$E20-'Personalkosten 2. Jahr'!$D20+1),0),IF('Personalkosten 2. Jahr'!$C20&gt;0,'Personalkosten 2. Jahr'!$M20/12,0))</f>
        <v>0</v>
      </c>
      <c r="N41" s="55">
        <f t="shared" si="4"/>
        <v>0</v>
      </c>
      <c r="O41" s="34"/>
    </row>
    <row r="42" spans="1:15">
      <c r="A42" s="32">
        <v>7</v>
      </c>
      <c r="B42" s="54">
        <f>IF('Personalkosten 2. Jahr'!$D21&gt;0,IF('Personalkosten 2. Jahr'!$D21&lt;=Hilfstabelle!B$2=AND('Personalkosten 2. Jahr'!$E21&gt;=Hilfstabelle!B$2),'Personalkosten 2. Jahr'!$M21/('Personalkosten 2. Jahr'!$E21-'Personalkosten 2. Jahr'!$D21+1),0),IF('Personalkosten 2. Jahr'!$C21&gt;0,'Personalkosten 2. Jahr'!$M21/12,0))</f>
        <v>0</v>
      </c>
      <c r="C42" s="54">
        <f>IF('Personalkosten 2. Jahr'!$D21&gt;0,IF('Personalkosten 2. Jahr'!$D21&lt;=Hilfstabelle!C$2=AND('Personalkosten 2. Jahr'!$E21&gt;=Hilfstabelle!C$2),'Personalkosten 2. Jahr'!$M21/('Personalkosten 2. Jahr'!$E21-'Personalkosten 2. Jahr'!$D21+1),0),IF('Personalkosten 2. Jahr'!$C21&gt;0,'Personalkosten 2. Jahr'!$M21/12,0))</f>
        <v>0</v>
      </c>
      <c r="D42" s="54">
        <f>IF('Personalkosten 2. Jahr'!$D21&gt;0,IF('Personalkosten 2. Jahr'!$D21&lt;=Hilfstabelle!D$2=AND('Personalkosten 2. Jahr'!$E21&gt;=Hilfstabelle!D$2),'Personalkosten 2. Jahr'!$M21/('Personalkosten 2. Jahr'!$E21-'Personalkosten 2. Jahr'!$D21+1),0),IF('Personalkosten 2. Jahr'!$C21&gt;0,'Personalkosten 2. Jahr'!$M21/12,0))</f>
        <v>0</v>
      </c>
      <c r="E42" s="54">
        <f>IF('Personalkosten 2. Jahr'!$D21&gt;0,IF('Personalkosten 2. Jahr'!$D21&lt;=Hilfstabelle!E$2=AND('Personalkosten 2. Jahr'!$E21&gt;=Hilfstabelle!E$2),'Personalkosten 2. Jahr'!$M21/('Personalkosten 2. Jahr'!$E21-'Personalkosten 2. Jahr'!$D21+1),0),IF('Personalkosten 2. Jahr'!$C21&gt;0,'Personalkosten 2. Jahr'!$M21/12,0))</f>
        <v>0</v>
      </c>
      <c r="F42" s="54">
        <f>IF('Personalkosten 2. Jahr'!$D21&gt;0,IF('Personalkosten 2. Jahr'!$D21&lt;=Hilfstabelle!F$2=AND('Personalkosten 2. Jahr'!$E21&gt;=Hilfstabelle!F$2),'Personalkosten 2. Jahr'!$M21/('Personalkosten 2. Jahr'!$E21-'Personalkosten 2. Jahr'!$D21+1),0),IF('Personalkosten 2. Jahr'!$C21&gt;0,'Personalkosten 2. Jahr'!$M21/12,0))</f>
        <v>0</v>
      </c>
      <c r="G42" s="54">
        <f>IF('Personalkosten 2. Jahr'!$D21&gt;0,IF('Personalkosten 2. Jahr'!$D21&lt;=Hilfstabelle!G$2=AND('Personalkosten 2. Jahr'!$E21&gt;=Hilfstabelle!G$2),'Personalkosten 2. Jahr'!$M21/('Personalkosten 2. Jahr'!$E21-'Personalkosten 2. Jahr'!$D21+1),0),IF('Personalkosten 2. Jahr'!$C21&gt;0,'Personalkosten 2. Jahr'!$M21/12,0))</f>
        <v>0</v>
      </c>
      <c r="H42" s="54">
        <f>IF('Personalkosten 2. Jahr'!$D21&gt;0,IF('Personalkosten 2. Jahr'!$D21&lt;=Hilfstabelle!H$2=AND('Personalkosten 2. Jahr'!$E21&gt;=Hilfstabelle!H$2),'Personalkosten 2. Jahr'!$M21/('Personalkosten 2. Jahr'!$E21-'Personalkosten 2. Jahr'!$D21+1),0),IF('Personalkosten 2. Jahr'!$C21&gt;0,'Personalkosten 2. Jahr'!$M21/12,0))</f>
        <v>0</v>
      </c>
      <c r="I42" s="54">
        <f>IF('Personalkosten 2. Jahr'!$D21&gt;0,IF('Personalkosten 2. Jahr'!$D21&lt;=Hilfstabelle!I$2=AND('Personalkosten 2. Jahr'!$E21&gt;=Hilfstabelle!I$2),'Personalkosten 2. Jahr'!$M21/('Personalkosten 2. Jahr'!$E21-'Personalkosten 2. Jahr'!$D21+1),0),IF('Personalkosten 2. Jahr'!$C21&gt;0,'Personalkosten 2. Jahr'!$M21/12,0))</f>
        <v>0</v>
      </c>
      <c r="J42" s="54">
        <f>IF('Personalkosten 2. Jahr'!$D21&gt;0,IF('Personalkosten 2. Jahr'!$D21&lt;=Hilfstabelle!J$2=AND('Personalkosten 2. Jahr'!$E21&gt;=Hilfstabelle!J$2),'Personalkosten 2. Jahr'!$M21/('Personalkosten 2. Jahr'!$E21-'Personalkosten 2. Jahr'!$D21+1),0),IF('Personalkosten 2. Jahr'!$C21&gt;0,'Personalkosten 2. Jahr'!$M21/12,0))</f>
        <v>0</v>
      </c>
      <c r="K42" s="54">
        <f>IF('Personalkosten 2. Jahr'!$D21&gt;0,IF('Personalkosten 2. Jahr'!$D21&lt;=Hilfstabelle!K$2=AND('Personalkosten 2. Jahr'!$E21&gt;=Hilfstabelle!K$2),'Personalkosten 2. Jahr'!$M21/('Personalkosten 2. Jahr'!$E21-'Personalkosten 2. Jahr'!$D21+1),0),IF('Personalkosten 2. Jahr'!$C21&gt;0,'Personalkosten 2. Jahr'!$M21/12,0))</f>
        <v>0</v>
      </c>
      <c r="L42" s="54">
        <f>IF('Personalkosten 2. Jahr'!$D21&gt;0,IF('Personalkosten 2. Jahr'!$D21&lt;=Hilfstabelle!L$2=AND('Personalkosten 2. Jahr'!$E21&gt;=Hilfstabelle!L$2),'Personalkosten 2. Jahr'!$M21/('Personalkosten 2. Jahr'!$E21-'Personalkosten 2. Jahr'!$D21+1),0),IF('Personalkosten 2. Jahr'!$C21&gt;0,'Personalkosten 2. Jahr'!$M21/12,0))</f>
        <v>0</v>
      </c>
      <c r="M42" s="54">
        <f>IF('Personalkosten 2. Jahr'!$D21&gt;0,IF('Personalkosten 2. Jahr'!$D21&lt;=Hilfstabelle!M$2=AND('Personalkosten 2. Jahr'!$E21&gt;=Hilfstabelle!M$2),'Personalkosten 2. Jahr'!$M21/('Personalkosten 2. Jahr'!$E21-'Personalkosten 2. Jahr'!$D21+1),0),IF('Personalkosten 2. Jahr'!$C21&gt;0,'Personalkosten 2. Jahr'!$M21/12,0))</f>
        <v>0</v>
      </c>
      <c r="N42" s="55">
        <f t="shared" ref="N42:N53" si="5">SUM(B42:M42)</f>
        <v>0</v>
      </c>
      <c r="O42" s="34"/>
    </row>
    <row r="43" spans="1:15">
      <c r="A43" s="32">
        <v>8</v>
      </c>
      <c r="B43" s="54">
        <f>IF('Personalkosten 2. Jahr'!$D22&gt;0,IF('Personalkosten 2. Jahr'!$D22&lt;=Hilfstabelle!B$2=AND('Personalkosten 2. Jahr'!$E22&gt;=Hilfstabelle!B$2),'Personalkosten 2. Jahr'!$M22/('Personalkosten 2. Jahr'!$E22-'Personalkosten 2. Jahr'!$D22+1),0),IF('Personalkosten 2. Jahr'!$C22&gt;0,'Personalkosten 2. Jahr'!$M22/12,0))</f>
        <v>0</v>
      </c>
      <c r="C43" s="54">
        <f>IF('Personalkosten 2. Jahr'!$D22&gt;0,IF('Personalkosten 2. Jahr'!$D22&lt;=Hilfstabelle!C$2=AND('Personalkosten 2. Jahr'!$E22&gt;=Hilfstabelle!C$2),'Personalkosten 2. Jahr'!$M22/('Personalkosten 2. Jahr'!$E22-'Personalkosten 2. Jahr'!$D22+1),0),IF('Personalkosten 2. Jahr'!$C22&gt;0,'Personalkosten 2. Jahr'!$M22/12,0))</f>
        <v>0</v>
      </c>
      <c r="D43" s="54">
        <f>IF('Personalkosten 2. Jahr'!$D22&gt;0,IF('Personalkosten 2. Jahr'!$D22&lt;=Hilfstabelle!D$2=AND('Personalkosten 2. Jahr'!$E22&gt;=Hilfstabelle!D$2),'Personalkosten 2. Jahr'!$M22/('Personalkosten 2. Jahr'!$E22-'Personalkosten 2. Jahr'!$D22+1),0),IF('Personalkosten 2. Jahr'!$C22&gt;0,'Personalkosten 2. Jahr'!$M22/12,0))</f>
        <v>0</v>
      </c>
      <c r="E43" s="54">
        <f>IF('Personalkosten 2. Jahr'!$D22&gt;0,IF('Personalkosten 2. Jahr'!$D22&lt;=Hilfstabelle!E$2=AND('Personalkosten 2. Jahr'!$E22&gt;=Hilfstabelle!E$2),'Personalkosten 2. Jahr'!$M22/('Personalkosten 2. Jahr'!$E22-'Personalkosten 2. Jahr'!$D22+1),0),IF('Personalkosten 2. Jahr'!$C22&gt;0,'Personalkosten 2. Jahr'!$M22/12,0))</f>
        <v>0</v>
      </c>
      <c r="F43" s="54">
        <f>IF('Personalkosten 2. Jahr'!$D22&gt;0,IF('Personalkosten 2. Jahr'!$D22&lt;=Hilfstabelle!F$2=AND('Personalkosten 2. Jahr'!$E22&gt;=Hilfstabelle!F$2),'Personalkosten 2. Jahr'!$M22/('Personalkosten 2. Jahr'!$E22-'Personalkosten 2. Jahr'!$D22+1),0),IF('Personalkosten 2. Jahr'!$C22&gt;0,'Personalkosten 2. Jahr'!$M22/12,0))</f>
        <v>0</v>
      </c>
      <c r="G43" s="54">
        <f>IF('Personalkosten 2. Jahr'!$D22&gt;0,IF('Personalkosten 2. Jahr'!$D22&lt;=Hilfstabelle!G$2=AND('Personalkosten 2. Jahr'!$E22&gt;=Hilfstabelle!G$2),'Personalkosten 2. Jahr'!$M22/('Personalkosten 2. Jahr'!$E22-'Personalkosten 2. Jahr'!$D22+1),0),IF('Personalkosten 2. Jahr'!$C22&gt;0,'Personalkosten 2. Jahr'!$M22/12,0))</f>
        <v>0</v>
      </c>
      <c r="H43" s="54">
        <f>IF('Personalkosten 2. Jahr'!$D22&gt;0,IF('Personalkosten 2. Jahr'!$D22&lt;=Hilfstabelle!H$2=AND('Personalkosten 2. Jahr'!$E22&gt;=Hilfstabelle!H$2),'Personalkosten 2. Jahr'!$M22/('Personalkosten 2. Jahr'!$E22-'Personalkosten 2. Jahr'!$D22+1),0),IF('Personalkosten 2. Jahr'!$C22&gt;0,'Personalkosten 2. Jahr'!$M22/12,0))</f>
        <v>0</v>
      </c>
      <c r="I43" s="54">
        <f>IF('Personalkosten 2. Jahr'!$D22&gt;0,IF('Personalkosten 2. Jahr'!$D22&lt;=Hilfstabelle!I$2=AND('Personalkosten 2. Jahr'!$E22&gt;=Hilfstabelle!I$2),'Personalkosten 2. Jahr'!$M22/('Personalkosten 2. Jahr'!$E22-'Personalkosten 2. Jahr'!$D22+1),0),IF('Personalkosten 2. Jahr'!$C22&gt;0,'Personalkosten 2. Jahr'!$M22/12,0))</f>
        <v>0</v>
      </c>
      <c r="J43" s="54">
        <f>IF('Personalkosten 2. Jahr'!$D22&gt;0,IF('Personalkosten 2. Jahr'!$D22&lt;=Hilfstabelle!J$2=AND('Personalkosten 2. Jahr'!$E22&gt;=Hilfstabelle!J$2),'Personalkosten 2. Jahr'!$M22/('Personalkosten 2. Jahr'!$E22-'Personalkosten 2. Jahr'!$D22+1),0),IF('Personalkosten 2. Jahr'!$C22&gt;0,'Personalkosten 2. Jahr'!$M22/12,0))</f>
        <v>0</v>
      </c>
      <c r="K43" s="54">
        <f>IF('Personalkosten 2. Jahr'!$D22&gt;0,IF('Personalkosten 2. Jahr'!$D22&lt;=Hilfstabelle!K$2=AND('Personalkosten 2. Jahr'!$E22&gt;=Hilfstabelle!K$2),'Personalkosten 2. Jahr'!$M22/('Personalkosten 2. Jahr'!$E22-'Personalkosten 2. Jahr'!$D22+1),0),IF('Personalkosten 2. Jahr'!$C22&gt;0,'Personalkosten 2. Jahr'!$M22/12,0))</f>
        <v>0</v>
      </c>
      <c r="L43" s="54">
        <f>IF('Personalkosten 2. Jahr'!$D22&gt;0,IF('Personalkosten 2. Jahr'!$D22&lt;=Hilfstabelle!L$2=AND('Personalkosten 2. Jahr'!$E22&gt;=Hilfstabelle!L$2),'Personalkosten 2. Jahr'!$M22/('Personalkosten 2. Jahr'!$E22-'Personalkosten 2. Jahr'!$D22+1),0),IF('Personalkosten 2. Jahr'!$C22&gt;0,'Personalkosten 2. Jahr'!$M22/12,0))</f>
        <v>0</v>
      </c>
      <c r="M43" s="54">
        <f>IF('Personalkosten 2. Jahr'!$D22&gt;0,IF('Personalkosten 2. Jahr'!$D22&lt;=Hilfstabelle!M$2=AND('Personalkosten 2. Jahr'!$E22&gt;=Hilfstabelle!M$2),'Personalkosten 2. Jahr'!$M22/('Personalkosten 2. Jahr'!$E22-'Personalkosten 2. Jahr'!$D22+1),0),IF('Personalkosten 2. Jahr'!$C22&gt;0,'Personalkosten 2. Jahr'!$M22/12,0))</f>
        <v>0</v>
      </c>
      <c r="N43" s="55">
        <f t="shared" si="5"/>
        <v>0</v>
      </c>
      <c r="O43" s="34"/>
    </row>
    <row r="44" spans="1:15">
      <c r="A44" s="32">
        <v>9</v>
      </c>
      <c r="B44" s="54">
        <f>IF('Personalkosten 2. Jahr'!$D23&gt;0,IF('Personalkosten 2. Jahr'!$D23&lt;=Hilfstabelle!B$2=AND('Personalkosten 2. Jahr'!$E23&gt;=Hilfstabelle!B$2),'Personalkosten 2. Jahr'!$M23/('Personalkosten 2. Jahr'!$E23-'Personalkosten 2. Jahr'!$D23+1),0),IF('Personalkosten 2. Jahr'!$C23&gt;0,'Personalkosten 2. Jahr'!$M23/12,0))</f>
        <v>0</v>
      </c>
      <c r="C44" s="54">
        <f>IF('Personalkosten 2. Jahr'!$D23&gt;0,IF('Personalkosten 2. Jahr'!$D23&lt;=Hilfstabelle!C$2=AND('Personalkosten 2. Jahr'!$E23&gt;=Hilfstabelle!C$2),'Personalkosten 2. Jahr'!$M23/('Personalkosten 2. Jahr'!$E23-'Personalkosten 2. Jahr'!$D23+1),0),IF('Personalkosten 2. Jahr'!$C23&gt;0,'Personalkosten 2. Jahr'!$M23/12,0))</f>
        <v>0</v>
      </c>
      <c r="D44" s="54">
        <f>IF('Personalkosten 2. Jahr'!$D23&gt;0,IF('Personalkosten 2. Jahr'!$D23&lt;=Hilfstabelle!D$2=AND('Personalkosten 2. Jahr'!$E23&gt;=Hilfstabelle!D$2),'Personalkosten 2. Jahr'!$M23/('Personalkosten 2. Jahr'!$E23-'Personalkosten 2. Jahr'!$D23+1),0),IF('Personalkosten 2. Jahr'!$C23&gt;0,'Personalkosten 2. Jahr'!$M23/12,0))</f>
        <v>0</v>
      </c>
      <c r="E44" s="54">
        <f>IF('Personalkosten 2. Jahr'!$D23&gt;0,IF('Personalkosten 2. Jahr'!$D23&lt;=Hilfstabelle!E$2=AND('Personalkosten 2. Jahr'!$E23&gt;=Hilfstabelle!E$2),'Personalkosten 2. Jahr'!$M23/('Personalkosten 2. Jahr'!$E23-'Personalkosten 2. Jahr'!$D23+1),0),IF('Personalkosten 2. Jahr'!$C23&gt;0,'Personalkosten 2. Jahr'!$M23/12,0))</f>
        <v>0</v>
      </c>
      <c r="F44" s="54">
        <f>IF('Personalkosten 2. Jahr'!$D23&gt;0,IF('Personalkosten 2. Jahr'!$D23&lt;=Hilfstabelle!F$2=AND('Personalkosten 2. Jahr'!$E23&gt;=Hilfstabelle!F$2),'Personalkosten 2. Jahr'!$M23/('Personalkosten 2. Jahr'!$E23-'Personalkosten 2. Jahr'!$D23+1),0),IF('Personalkosten 2. Jahr'!$C23&gt;0,'Personalkosten 2. Jahr'!$M23/12,0))</f>
        <v>0</v>
      </c>
      <c r="G44" s="54">
        <f>IF('Personalkosten 2. Jahr'!$D23&gt;0,IF('Personalkosten 2. Jahr'!$D23&lt;=Hilfstabelle!G$2=AND('Personalkosten 2. Jahr'!$E23&gt;=Hilfstabelle!G$2),'Personalkosten 2. Jahr'!$M23/('Personalkosten 2. Jahr'!$E23-'Personalkosten 2. Jahr'!$D23+1),0),IF('Personalkosten 2. Jahr'!$C23&gt;0,'Personalkosten 2. Jahr'!$M23/12,0))</f>
        <v>0</v>
      </c>
      <c r="H44" s="54">
        <f>IF('Personalkosten 2. Jahr'!$D23&gt;0,IF('Personalkosten 2. Jahr'!$D23&lt;=Hilfstabelle!H$2=AND('Personalkosten 2. Jahr'!$E23&gt;=Hilfstabelle!H$2),'Personalkosten 2. Jahr'!$M23/('Personalkosten 2. Jahr'!$E23-'Personalkosten 2. Jahr'!$D23+1),0),IF('Personalkosten 2. Jahr'!$C23&gt;0,'Personalkosten 2. Jahr'!$M23/12,0))</f>
        <v>0</v>
      </c>
      <c r="I44" s="54">
        <f>IF('Personalkosten 2. Jahr'!$D23&gt;0,IF('Personalkosten 2. Jahr'!$D23&lt;=Hilfstabelle!I$2=AND('Personalkosten 2. Jahr'!$E23&gt;=Hilfstabelle!I$2),'Personalkosten 2. Jahr'!$M23/('Personalkosten 2. Jahr'!$E23-'Personalkosten 2. Jahr'!$D23+1),0),IF('Personalkosten 2. Jahr'!$C23&gt;0,'Personalkosten 2. Jahr'!$M23/12,0))</f>
        <v>0</v>
      </c>
      <c r="J44" s="54">
        <f>IF('Personalkosten 2. Jahr'!$D23&gt;0,IF('Personalkosten 2. Jahr'!$D23&lt;=Hilfstabelle!J$2=AND('Personalkosten 2. Jahr'!$E23&gt;=Hilfstabelle!J$2),'Personalkosten 2. Jahr'!$M23/('Personalkosten 2. Jahr'!$E23-'Personalkosten 2. Jahr'!$D23+1),0),IF('Personalkosten 2. Jahr'!$C23&gt;0,'Personalkosten 2. Jahr'!$M23/12,0))</f>
        <v>0</v>
      </c>
      <c r="K44" s="54">
        <f>IF('Personalkosten 2. Jahr'!$D23&gt;0,IF('Personalkosten 2. Jahr'!$D23&lt;=Hilfstabelle!K$2=AND('Personalkosten 2. Jahr'!$E23&gt;=Hilfstabelle!K$2),'Personalkosten 2. Jahr'!$M23/('Personalkosten 2. Jahr'!$E23-'Personalkosten 2. Jahr'!$D23+1),0),IF('Personalkosten 2. Jahr'!$C23&gt;0,'Personalkosten 2. Jahr'!$M23/12,0))</f>
        <v>0</v>
      </c>
      <c r="L44" s="54">
        <f>IF('Personalkosten 2. Jahr'!$D23&gt;0,IF('Personalkosten 2. Jahr'!$D23&lt;=Hilfstabelle!L$2=AND('Personalkosten 2. Jahr'!$E23&gt;=Hilfstabelle!L$2),'Personalkosten 2. Jahr'!$M23/('Personalkosten 2. Jahr'!$E23-'Personalkosten 2. Jahr'!$D23+1),0),IF('Personalkosten 2. Jahr'!$C23&gt;0,'Personalkosten 2. Jahr'!$M23/12,0))</f>
        <v>0</v>
      </c>
      <c r="M44" s="54">
        <f>IF('Personalkosten 2. Jahr'!$D23&gt;0,IF('Personalkosten 2. Jahr'!$D23&lt;=Hilfstabelle!M$2=AND('Personalkosten 2. Jahr'!$E23&gt;=Hilfstabelle!M$2),'Personalkosten 2. Jahr'!$M23/('Personalkosten 2. Jahr'!$E23-'Personalkosten 2. Jahr'!$D23+1),0),IF('Personalkosten 2. Jahr'!$C23&gt;0,'Personalkosten 2. Jahr'!$M23/12,0))</f>
        <v>0</v>
      </c>
      <c r="N44" s="55">
        <f t="shared" si="5"/>
        <v>0</v>
      </c>
      <c r="O44" s="34"/>
    </row>
    <row r="45" spans="1:15">
      <c r="A45" s="32">
        <v>10</v>
      </c>
      <c r="B45" s="54">
        <f>IF('Personalkosten 2. Jahr'!$D24&gt;0,IF('Personalkosten 2. Jahr'!$D24&lt;=Hilfstabelle!B$2=AND('Personalkosten 2. Jahr'!$E24&gt;=Hilfstabelle!B$2),'Personalkosten 2. Jahr'!$M24/('Personalkosten 2. Jahr'!$E24-'Personalkosten 2. Jahr'!$D24+1),0),IF('Personalkosten 2. Jahr'!$C24&gt;0,'Personalkosten 2. Jahr'!$M24/12,0))</f>
        <v>0</v>
      </c>
      <c r="C45" s="54">
        <f>IF('Personalkosten 2. Jahr'!$D24&gt;0,IF('Personalkosten 2. Jahr'!$D24&lt;=Hilfstabelle!C$2=AND('Personalkosten 2. Jahr'!$E24&gt;=Hilfstabelle!C$2),'Personalkosten 2. Jahr'!$M24/('Personalkosten 2. Jahr'!$E24-'Personalkosten 2. Jahr'!$D24+1),0),IF('Personalkosten 2. Jahr'!$C24&gt;0,'Personalkosten 2. Jahr'!$M24/12,0))</f>
        <v>0</v>
      </c>
      <c r="D45" s="54">
        <f>IF('Personalkosten 2. Jahr'!$D24&gt;0,IF('Personalkosten 2. Jahr'!$D24&lt;=Hilfstabelle!D$2=AND('Personalkosten 2. Jahr'!$E24&gt;=Hilfstabelle!D$2),'Personalkosten 2. Jahr'!$M24/('Personalkosten 2. Jahr'!$E24-'Personalkosten 2. Jahr'!$D24+1),0),IF('Personalkosten 2. Jahr'!$C24&gt;0,'Personalkosten 2. Jahr'!$M24/12,0))</f>
        <v>0</v>
      </c>
      <c r="E45" s="54">
        <f>IF('Personalkosten 2. Jahr'!$D24&gt;0,IF('Personalkosten 2. Jahr'!$D24&lt;=Hilfstabelle!E$2=AND('Personalkosten 2. Jahr'!$E24&gt;=Hilfstabelle!E$2),'Personalkosten 2. Jahr'!$M24/('Personalkosten 2. Jahr'!$E24-'Personalkosten 2. Jahr'!$D24+1),0),IF('Personalkosten 2. Jahr'!$C24&gt;0,'Personalkosten 2. Jahr'!$M24/12,0))</f>
        <v>0</v>
      </c>
      <c r="F45" s="54">
        <f>IF('Personalkosten 2. Jahr'!$D24&gt;0,IF('Personalkosten 2. Jahr'!$D24&lt;=Hilfstabelle!F$2=AND('Personalkosten 2. Jahr'!$E24&gt;=Hilfstabelle!F$2),'Personalkosten 2. Jahr'!$M24/('Personalkosten 2. Jahr'!$E24-'Personalkosten 2. Jahr'!$D24+1),0),IF('Personalkosten 2. Jahr'!$C24&gt;0,'Personalkosten 2. Jahr'!$M24/12,0))</f>
        <v>0</v>
      </c>
      <c r="G45" s="54">
        <f>IF('Personalkosten 2. Jahr'!$D24&gt;0,IF('Personalkosten 2. Jahr'!$D24&lt;=Hilfstabelle!G$2=AND('Personalkosten 2. Jahr'!$E24&gt;=Hilfstabelle!G$2),'Personalkosten 2. Jahr'!$M24/('Personalkosten 2. Jahr'!$E24-'Personalkosten 2. Jahr'!$D24+1),0),IF('Personalkosten 2. Jahr'!$C24&gt;0,'Personalkosten 2. Jahr'!$M24/12,0))</f>
        <v>0</v>
      </c>
      <c r="H45" s="54">
        <f>IF('Personalkosten 2. Jahr'!$D24&gt;0,IF('Personalkosten 2. Jahr'!$D24&lt;=Hilfstabelle!H$2=AND('Personalkosten 2. Jahr'!$E24&gt;=Hilfstabelle!H$2),'Personalkosten 2. Jahr'!$M24/('Personalkosten 2. Jahr'!$E24-'Personalkosten 2. Jahr'!$D24+1),0),IF('Personalkosten 2. Jahr'!$C24&gt;0,'Personalkosten 2. Jahr'!$M24/12,0))</f>
        <v>0</v>
      </c>
      <c r="I45" s="54">
        <f>IF('Personalkosten 2. Jahr'!$D24&gt;0,IF('Personalkosten 2. Jahr'!$D24&lt;=Hilfstabelle!I$2=AND('Personalkosten 2. Jahr'!$E24&gt;=Hilfstabelle!I$2),'Personalkosten 2. Jahr'!$M24/('Personalkosten 2. Jahr'!$E24-'Personalkosten 2. Jahr'!$D24+1),0),IF('Personalkosten 2. Jahr'!$C24&gt;0,'Personalkosten 2. Jahr'!$M24/12,0))</f>
        <v>0</v>
      </c>
      <c r="J45" s="54">
        <f>IF('Personalkosten 2. Jahr'!$D24&gt;0,IF('Personalkosten 2. Jahr'!$D24&lt;=Hilfstabelle!J$2=AND('Personalkosten 2. Jahr'!$E24&gt;=Hilfstabelle!J$2),'Personalkosten 2. Jahr'!$M24/('Personalkosten 2. Jahr'!$E24-'Personalkosten 2. Jahr'!$D24+1),0),IF('Personalkosten 2. Jahr'!$C24&gt;0,'Personalkosten 2. Jahr'!$M24/12,0))</f>
        <v>0</v>
      </c>
      <c r="K45" s="54">
        <f>IF('Personalkosten 2. Jahr'!$D24&gt;0,IF('Personalkosten 2. Jahr'!$D24&lt;=Hilfstabelle!K$2=AND('Personalkosten 2. Jahr'!$E24&gt;=Hilfstabelle!K$2),'Personalkosten 2. Jahr'!$M24/('Personalkosten 2. Jahr'!$E24-'Personalkosten 2. Jahr'!$D24+1),0),IF('Personalkosten 2. Jahr'!$C24&gt;0,'Personalkosten 2. Jahr'!$M24/12,0))</f>
        <v>0</v>
      </c>
      <c r="L45" s="54">
        <f>IF('Personalkosten 2. Jahr'!$D24&gt;0,IF('Personalkosten 2. Jahr'!$D24&lt;=Hilfstabelle!L$2=AND('Personalkosten 2. Jahr'!$E24&gt;=Hilfstabelle!L$2),'Personalkosten 2. Jahr'!$M24/('Personalkosten 2. Jahr'!$E24-'Personalkosten 2. Jahr'!$D24+1),0),IF('Personalkosten 2. Jahr'!$C24&gt;0,'Personalkosten 2. Jahr'!$M24/12,0))</f>
        <v>0</v>
      </c>
      <c r="M45" s="54">
        <f>IF('Personalkosten 2. Jahr'!$D24&gt;0,IF('Personalkosten 2. Jahr'!$D24&lt;=Hilfstabelle!M$2=AND('Personalkosten 2. Jahr'!$E24&gt;=Hilfstabelle!M$2),'Personalkosten 2. Jahr'!$M24/('Personalkosten 2. Jahr'!$E24-'Personalkosten 2. Jahr'!$D24+1),0),IF('Personalkosten 2. Jahr'!$C24&gt;0,'Personalkosten 2. Jahr'!$M24/12,0))</f>
        <v>0</v>
      </c>
      <c r="N45" s="55">
        <f t="shared" si="5"/>
        <v>0</v>
      </c>
      <c r="O45" s="34"/>
    </row>
    <row r="46" spans="1:15">
      <c r="A46" s="32">
        <v>11</v>
      </c>
      <c r="B46" s="54">
        <f>IF('Personalkosten 2. Jahr'!$D25&gt;0,IF('Personalkosten 2. Jahr'!$D25&lt;=Hilfstabelle!B$2=AND('Personalkosten 2. Jahr'!$E25&gt;=Hilfstabelle!B$2),'Personalkosten 2. Jahr'!$M25/('Personalkosten 2. Jahr'!$E25-'Personalkosten 2. Jahr'!$D25+1),0),IF('Personalkosten 2. Jahr'!$C25&gt;0,'Personalkosten 2. Jahr'!$M25/12,0))</f>
        <v>0</v>
      </c>
      <c r="C46" s="54">
        <f>IF('Personalkosten 2. Jahr'!$D25&gt;0,IF('Personalkosten 2. Jahr'!$D25&lt;=Hilfstabelle!C$2=AND('Personalkosten 2. Jahr'!$E25&gt;=Hilfstabelle!C$2),'Personalkosten 2. Jahr'!$M25/('Personalkosten 2. Jahr'!$E25-'Personalkosten 2. Jahr'!$D25+1),0),IF('Personalkosten 2. Jahr'!$C25&gt;0,'Personalkosten 2. Jahr'!$M25/12,0))</f>
        <v>0</v>
      </c>
      <c r="D46" s="54">
        <f>IF('Personalkosten 2. Jahr'!$D25&gt;0,IF('Personalkosten 2. Jahr'!$D25&lt;=Hilfstabelle!D$2=AND('Personalkosten 2. Jahr'!$E25&gt;=Hilfstabelle!D$2),'Personalkosten 2. Jahr'!$M25/('Personalkosten 2. Jahr'!$E25-'Personalkosten 2. Jahr'!$D25+1),0),IF('Personalkosten 2. Jahr'!$C25&gt;0,'Personalkosten 2. Jahr'!$M25/12,0))</f>
        <v>0</v>
      </c>
      <c r="E46" s="54">
        <f>IF('Personalkosten 2. Jahr'!$D25&gt;0,IF('Personalkosten 2. Jahr'!$D25&lt;=Hilfstabelle!E$2=AND('Personalkosten 2. Jahr'!$E25&gt;=Hilfstabelle!E$2),'Personalkosten 2. Jahr'!$M25/('Personalkosten 2. Jahr'!$E25-'Personalkosten 2. Jahr'!$D25+1),0),IF('Personalkosten 2. Jahr'!$C25&gt;0,'Personalkosten 2. Jahr'!$M25/12,0))</f>
        <v>0</v>
      </c>
      <c r="F46" s="54">
        <f>IF('Personalkosten 2. Jahr'!$D25&gt;0,IF('Personalkosten 2. Jahr'!$D25&lt;=Hilfstabelle!F$2=AND('Personalkosten 2. Jahr'!$E25&gt;=Hilfstabelle!F$2),'Personalkosten 2. Jahr'!$M25/('Personalkosten 2. Jahr'!$E25-'Personalkosten 2. Jahr'!$D25+1),0),IF('Personalkosten 2. Jahr'!$C25&gt;0,'Personalkosten 2. Jahr'!$M25/12,0))</f>
        <v>0</v>
      </c>
      <c r="G46" s="54">
        <f>IF('Personalkosten 2. Jahr'!$D25&gt;0,IF('Personalkosten 2. Jahr'!$D25&lt;=Hilfstabelle!G$2=AND('Personalkosten 2. Jahr'!$E25&gt;=Hilfstabelle!G$2),'Personalkosten 2. Jahr'!$M25/('Personalkosten 2. Jahr'!$E25-'Personalkosten 2. Jahr'!$D25+1),0),IF('Personalkosten 2. Jahr'!$C25&gt;0,'Personalkosten 2. Jahr'!$M25/12,0))</f>
        <v>0</v>
      </c>
      <c r="H46" s="54">
        <f>IF('Personalkosten 2. Jahr'!$D25&gt;0,IF('Personalkosten 2. Jahr'!$D25&lt;=Hilfstabelle!H$2=AND('Personalkosten 2. Jahr'!$E25&gt;=Hilfstabelle!H$2),'Personalkosten 2. Jahr'!$M25/('Personalkosten 2. Jahr'!$E25-'Personalkosten 2. Jahr'!$D25+1),0),IF('Personalkosten 2. Jahr'!$C25&gt;0,'Personalkosten 2. Jahr'!$M25/12,0))</f>
        <v>0</v>
      </c>
      <c r="I46" s="54">
        <f>IF('Personalkosten 2. Jahr'!$D25&gt;0,IF('Personalkosten 2. Jahr'!$D25&lt;=Hilfstabelle!I$2=AND('Personalkosten 2. Jahr'!$E25&gt;=Hilfstabelle!I$2),'Personalkosten 2. Jahr'!$M25/('Personalkosten 2. Jahr'!$E25-'Personalkosten 2. Jahr'!$D25+1),0),IF('Personalkosten 2. Jahr'!$C25&gt;0,'Personalkosten 2. Jahr'!$M25/12,0))</f>
        <v>0</v>
      </c>
      <c r="J46" s="54">
        <f>IF('Personalkosten 2. Jahr'!$D25&gt;0,IF('Personalkosten 2. Jahr'!$D25&lt;=Hilfstabelle!J$2=AND('Personalkosten 2. Jahr'!$E25&gt;=Hilfstabelle!J$2),'Personalkosten 2. Jahr'!$M25/('Personalkosten 2. Jahr'!$E25-'Personalkosten 2. Jahr'!$D25+1),0),IF('Personalkosten 2. Jahr'!$C25&gt;0,'Personalkosten 2. Jahr'!$M25/12,0))</f>
        <v>0</v>
      </c>
      <c r="K46" s="54">
        <f>IF('Personalkosten 2. Jahr'!$D25&gt;0,IF('Personalkosten 2. Jahr'!$D25&lt;=Hilfstabelle!K$2=AND('Personalkosten 2. Jahr'!$E25&gt;=Hilfstabelle!K$2),'Personalkosten 2. Jahr'!$M25/('Personalkosten 2. Jahr'!$E25-'Personalkosten 2. Jahr'!$D25+1),0),IF('Personalkosten 2. Jahr'!$C25&gt;0,'Personalkosten 2. Jahr'!$M25/12,0))</f>
        <v>0</v>
      </c>
      <c r="L46" s="54">
        <f>IF('Personalkosten 2. Jahr'!$D25&gt;0,IF('Personalkosten 2. Jahr'!$D25&lt;=Hilfstabelle!L$2=AND('Personalkosten 2. Jahr'!$E25&gt;=Hilfstabelle!L$2),'Personalkosten 2. Jahr'!$M25/('Personalkosten 2. Jahr'!$E25-'Personalkosten 2. Jahr'!$D25+1),0),IF('Personalkosten 2. Jahr'!$C25&gt;0,'Personalkosten 2. Jahr'!$M25/12,0))</f>
        <v>0</v>
      </c>
      <c r="M46" s="54">
        <f>IF('Personalkosten 2. Jahr'!$D25&gt;0,IF('Personalkosten 2. Jahr'!$D25&lt;=Hilfstabelle!M$2=AND('Personalkosten 2. Jahr'!$E25&gt;=Hilfstabelle!M$2),'Personalkosten 2. Jahr'!$M25/('Personalkosten 2. Jahr'!$E25-'Personalkosten 2. Jahr'!$D25+1),0),IF('Personalkosten 2. Jahr'!$C25&gt;0,'Personalkosten 2. Jahr'!$M25/12,0))</f>
        <v>0</v>
      </c>
      <c r="N46" s="55">
        <f t="shared" si="5"/>
        <v>0</v>
      </c>
      <c r="O46" s="34"/>
    </row>
    <row r="47" spans="1:15">
      <c r="A47" s="32">
        <v>12</v>
      </c>
      <c r="B47" s="54">
        <f>IF('Personalkosten 2. Jahr'!$D26&gt;0,IF('Personalkosten 2. Jahr'!$D26&lt;=Hilfstabelle!B$2=AND('Personalkosten 2. Jahr'!$E26&gt;=Hilfstabelle!B$2),'Personalkosten 2. Jahr'!$M26/('Personalkosten 2. Jahr'!$E26-'Personalkosten 2. Jahr'!$D26+1),0),IF('Personalkosten 2. Jahr'!$C26&gt;0,'Personalkosten 2. Jahr'!$M26/12,0))</f>
        <v>0</v>
      </c>
      <c r="C47" s="54">
        <f>IF('Personalkosten 2. Jahr'!$D26&gt;0,IF('Personalkosten 2. Jahr'!$D26&lt;=Hilfstabelle!C$2=AND('Personalkosten 2. Jahr'!$E26&gt;=Hilfstabelle!C$2),'Personalkosten 2. Jahr'!$M26/('Personalkosten 2. Jahr'!$E26-'Personalkosten 2. Jahr'!$D26+1),0),IF('Personalkosten 2. Jahr'!$C26&gt;0,'Personalkosten 2. Jahr'!$M26/12,0))</f>
        <v>0</v>
      </c>
      <c r="D47" s="54">
        <f>IF('Personalkosten 2. Jahr'!$D26&gt;0,IF('Personalkosten 2. Jahr'!$D26&lt;=Hilfstabelle!D$2=AND('Personalkosten 2. Jahr'!$E26&gt;=Hilfstabelle!D$2),'Personalkosten 2. Jahr'!$M26/('Personalkosten 2. Jahr'!$E26-'Personalkosten 2. Jahr'!$D26+1),0),IF('Personalkosten 2. Jahr'!$C26&gt;0,'Personalkosten 2. Jahr'!$M26/12,0))</f>
        <v>0</v>
      </c>
      <c r="E47" s="54">
        <f>IF('Personalkosten 2. Jahr'!$D26&gt;0,IF('Personalkosten 2. Jahr'!$D26&lt;=Hilfstabelle!E$2=AND('Personalkosten 2. Jahr'!$E26&gt;=Hilfstabelle!E$2),'Personalkosten 2. Jahr'!$M26/('Personalkosten 2. Jahr'!$E26-'Personalkosten 2. Jahr'!$D26+1),0),IF('Personalkosten 2. Jahr'!$C26&gt;0,'Personalkosten 2. Jahr'!$M26/12,0))</f>
        <v>0</v>
      </c>
      <c r="F47" s="54">
        <f>IF('Personalkosten 2. Jahr'!$D26&gt;0,IF('Personalkosten 2. Jahr'!$D26&lt;=Hilfstabelle!F$2=AND('Personalkosten 2. Jahr'!$E26&gt;=Hilfstabelle!F$2),'Personalkosten 2. Jahr'!$M26/('Personalkosten 2. Jahr'!$E26-'Personalkosten 2. Jahr'!$D26+1),0),IF('Personalkosten 2. Jahr'!$C26&gt;0,'Personalkosten 2. Jahr'!$M26/12,0))</f>
        <v>0</v>
      </c>
      <c r="G47" s="54">
        <f>IF('Personalkosten 2. Jahr'!$D26&gt;0,IF('Personalkosten 2. Jahr'!$D26&lt;=Hilfstabelle!G$2=AND('Personalkosten 2. Jahr'!$E26&gt;=Hilfstabelle!G$2),'Personalkosten 2. Jahr'!$M26/('Personalkosten 2. Jahr'!$E26-'Personalkosten 2. Jahr'!$D26+1),0),IF('Personalkosten 2. Jahr'!$C26&gt;0,'Personalkosten 2. Jahr'!$M26/12,0))</f>
        <v>0</v>
      </c>
      <c r="H47" s="54">
        <f>IF('Personalkosten 2. Jahr'!$D26&gt;0,IF('Personalkosten 2. Jahr'!$D26&lt;=Hilfstabelle!H$2=AND('Personalkosten 2. Jahr'!$E26&gt;=Hilfstabelle!H$2),'Personalkosten 2. Jahr'!$M26/('Personalkosten 2. Jahr'!$E26-'Personalkosten 2. Jahr'!$D26+1),0),IF('Personalkosten 2. Jahr'!$C26&gt;0,'Personalkosten 2. Jahr'!$M26/12,0))</f>
        <v>0</v>
      </c>
      <c r="I47" s="54">
        <f>IF('Personalkosten 2. Jahr'!$D26&gt;0,IF('Personalkosten 2. Jahr'!$D26&lt;=Hilfstabelle!I$2=AND('Personalkosten 2. Jahr'!$E26&gt;=Hilfstabelle!I$2),'Personalkosten 2. Jahr'!$M26/('Personalkosten 2. Jahr'!$E26-'Personalkosten 2. Jahr'!$D26+1),0),IF('Personalkosten 2. Jahr'!$C26&gt;0,'Personalkosten 2. Jahr'!$M26/12,0))</f>
        <v>0</v>
      </c>
      <c r="J47" s="54">
        <f>IF('Personalkosten 2. Jahr'!$D26&gt;0,IF('Personalkosten 2. Jahr'!$D26&lt;=Hilfstabelle!J$2=AND('Personalkosten 2. Jahr'!$E26&gt;=Hilfstabelle!J$2),'Personalkosten 2. Jahr'!$M26/('Personalkosten 2. Jahr'!$E26-'Personalkosten 2. Jahr'!$D26+1),0),IF('Personalkosten 2. Jahr'!$C26&gt;0,'Personalkosten 2. Jahr'!$M26/12,0))</f>
        <v>0</v>
      </c>
      <c r="K47" s="54">
        <f>IF('Personalkosten 2. Jahr'!$D26&gt;0,IF('Personalkosten 2. Jahr'!$D26&lt;=Hilfstabelle!K$2=AND('Personalkosten 2. Jahr'!$E26&gt;=Hilfstabelle!K$2),'Personalkosten 2. Jahr'!$M26/('Personalkosten 2. Jahr'!$E26-'Personalkosten 2. Jahr'!$D26+1),0),IF('Personalkosten 2. Jahr'!$C26&gt;0,'Personalkosten 2. Jahr'!$M26/12,0))</f>
        <v>0</v>
      </c>
      <c r="L47" s="54">
        <f>IF('Personalkosten 2. Jahr'!$D26&gt;0,IF('Personalkosten 2. Jahr'!$D26&lt;=Hilfstabelle!L$2=AND('Personalkosten 2. Jahr'!$E26&gt;=Hilfstabelle!L$2),'Personalkosten 2. Jahr'!$M26/('Personalkosten 2. Jahr'!$E26-'Personalkosten 2. Jahr'!$D26+1),0),IF('Personalkosten 2. Jahr'!$C26&gt;0,'Personalkosten 2. Jahr'!$M26/12,0))</f>
        <v>0</v>
      </c>
      <c r="M47" s="54">
        <f>IF('Personalkosten 2. Jahr'!$D26&gt;0,IF('Personalkosten 2. Jahr'!$D26&lt;=Hilfstabelle!M$2=AND('Personalkosten 2. Jahr'!$E26&gt;=Hilfstabelle!M$2),'Personalkosten 2. Jahr'!$M26/('Personalkosten 2. Jahr'!$E26-'Personalkosten 2. Jahr'!$D26+1),0),IF('Personalkosten 2. Jahr'!$C26&gt;0,'Personalkosten 2. Jahr'!$M26/12,0))</f>
        <v>0</v>
      </c>
      <c r="N47" s="55">
        <f t="shared" si="5"/>
        <v>0</v>
      </c>
      <c r="O47" s="34"/>
    </row>
    <row r="48" spans="1:15">
      <c r="A48" s="32">
        <v>13</v>
      </c>
      <c r="B48" s="54">
        <f>IF('Personalkosten 2. Jahr'!$D27&gt;0,IF('Personalkosten 2. Jahr'!$D27&lt;=Hilfstabelle!B$2=AND('Personalkosten 2. Jahr'!$E27&gt;=Hilfstabelle!B$2),'Personalkosten 2. Jahr'!$M27/('Personalkosten 2. Jahr'!$E27-'Personalkosten 2. Jahr'!$D27+1),0),IF('Personalkosten 2. Jahr'!$C27&gt;0,'Personalkosten 2. Jahr'!$M27/12,0))</f>
        <v>0</v>
      </c>
      <c r="C48" s="54">
        <f>IF('Personalkosten 2. Jahr'!$D27&gt;0,IF('Personalkosten 2. Jahr'!$D27&lt;=Hilfstabelle!C$2=AND('Personalkosten 2. Jahr'!$E27&gt;=Hilfstabelle!C$2),'Personalkosten 2. Jahr'!$M27/('Personalkosten 2. Jahr'!$E27-'Personalkosten 2. Jahr'!$D27+1),0),IF('Personalkosten 2. Jahr'!$C27&gt;0,'Personalkosten 2. Jahr'!$M27/12,0))</f>
        <v>0</v>
      </c>
      <c r="D48" s="54">
        <f>IF('Personalkosten 2. Jahr'!$D27&gt;0,IF('Personalkosten 2. Jahr'!$D27&lt;=Hilfstabelle!D$2=AND('Personalkosten 2. Jahr'!$E27&gt;=Hilfstabelle!D$2),'Personalkosten 2. Jahr'!$M27/('Personalkosten 2. Jahr'!$E27-'Personalkosten 2. Jahr'!$D27+1),0),IF('Personalkosten 2. Jahr'!$C27&gt;0,'Personalkosten 2. Jahr'!$M27/12,0))</f>
        <v>0</v>
      </c>
      <c r="E48" s="54">
        <f>IF('Personalkosten 2. Jahr'!$D27&gt;0,IF('Personalkosten 2. Jahr'!$D27&lt;=Hilfstabelle!E$2=AND('Personalkosten 2. Jahr'!$E27&gt;=Hilfstabelle!E$2),'Personalkosten 2. Jahr'!$M27/('Personalkosten 2. Jahr'!$E27-'Personalkosten 2. Jahr'!$D27+1),0),IF('Personalkosten 2. Jahr'!$C27&gt;0,'Personalkosten 2. Jahr'!$M27/12,0))</f>
        <v>0</v>
      </c>
      <c r="F48" s="54">
        <f>IF('Personalkosten 2. Jahr'!$D27&gt;0,IF('Personalkosten 2. Jahr'!$D27&lt;=Hilfstabelle!F$2=AND('Personalkosten 2. Jahr'!$E27&gt;=Hilfstabelle!F$2),'Personalkosten 2. Jahr'!$M27/('Personalkosten 2. Jahr'!$E27-'Personalkosten 2. Jahr'!$D27+1),0),IF('Personalkosten 2. Jahr'!$C27&gt;0,'Personalkosten 2. Jahr'!$M27/12,0))</f>
        <v>0</v>
      </c>
      <c r="G48" s="54">
        <f>IF('Personalkosten 2. Jahr'!$D27&gt;0,IF('Personalkosten 2. Jahr'!$D27&lt;=Hilfstabelle!G$2=AND('Personalkosten 2. Jahr'!$E27&gt;=Hilfstabelle!G$2),'Personalkosten 2. Jahr'!$M27/('Personalkosten 2. Jahr'!$E27-'Personalkosten 2. Jahr'!$D27+1),0),IF('Personalkosten 2. Jahr'!$C27&gt;0,'Personalkosten 2. Jahr'!$M27/12,0))</f>
        <v>0</v>
      </c>
      <c r="H48" s="54">
        <f>IF('Personalkosten 2. Jahr'!$D27&gt;0,IF('Personalkosten 2. Jahr'!$D27&lt;=Hilfstabelle!H$2=AND('Personalkosten 2. Jahr'!$E27&gt;=Hilfstabelle!H$2),'Personalkosten 2. Jahr'!$M27/('Personalkosten 2. Jahr'!$E27-'Personalkosten 2. Jahr'!$D27+1),0),IF('Personalkosten 2. Jahr'!$C27&gt;0,'Personalkosten 2. Jahr'!$M27/12,0))</f>
        <v>0</v>
      </c>
      <c r="I48" s="54">
        <f>IF('Personalkosten 2. Jahr'!$D27&gt;0,IF('Personalkosten 2. Jahr'!$D27&lt;=Hilfstabelle!I$2=AND('Personalkosten 2. Jahr'!$E27&gt;=Hilfstabelle!I$2),'Personalkosten 2. Jahr'!$M27/('Personalkosten 2. Jahr'!$E27-'Personalkosten 2. Jahr'!$D27+1),0),IF('Personalkosten 2. Jahr'!$C27&gt;0,'Personalkosten 2. Jahr'!$M27/12,0))</f>
        <v>0</v>
      </c>
      <c r="J48" s="54">
        <f>IF('Personalkosten 2. Jahr'!$D27&gt;0,IF('Personalkosten 2. Jahr'!$D27&lt;=Hilfstabelle!J$2=AND('Personalkosten 2. Jahr'!$E27&gt;=Hilfstabelle!J$2),'Personalkosten 2. Jahr'!$M27/('Personalkosten 2. Jahr'!$E27-'Personalkosten 2. Jahr'!$D27+1),0),IF('Personalkosten 2. Jahr'!$C27&gt;0,'Personalkosten 2. Jahr'!$M27/12,0))</f>
        <v>0</v>
      </c>
      <c r="K48" s="54">
        <f>IF('Personalkosten 2. Jahr'!$D27&gt;0,IF('Personalkosten 2. Jahr'!$D27&lt;=Hilfstabelle!K$2=AND('Personalkosten 2. Jahr'!$E27&gt;=Hilfstabelle!K$2),'Personalkosten 2. Jahr'!$M27/('Personalkosten 2. Jahr'!$E27-'Personalkosten 2. Jahr'!$D27+1),0),IF('Personalkosten 2. Jahr'!$C27&gt;0,'Personalkosten 2. Jahr'!$M27/12,0))</f>
        <v>0</v>
      </c>
      <c r="L48" s="54">
        <f>IF('Personalkosten 2. Jahr'!$D27&gt;0,IF('Personalkosten 2. Jahr'!$D27&lt;=Hilfstabelle!L$2=AND('Personalkosten 2. Jahr'!$E27&gt;=Hilfstabelle!L$2),'Personalkosten 2. Jahr'!$M27/('Personalkosten 2. Jahr'!$E27-'Personalkosten 2. Jahr'!$D27+1),0),IF('Personalkosten 2. Jahr'!$C27&gt;0,'Personalkosten 2. Jahr'!$M27/12,0))</f>
        <v>0</v>
      </c>
      <c r="M48" s="54">
        <f>IF('Personalkosten 2. Jahr'!$D27&gt;0,IF('Personalkosten 2. Jahr'!$D27&lt;=Hilfstabelle!M$2=AND('Personalkosten 2. Jahr'!$E27&gt;=Hilfstabelle!M$2),'Personalkosten 2. Jahr'!$M27/('Personalkosten 2. Jahr'!$E27-'Personalkosten 2. Jahr'!$D27+1),0),IF('Personalkosten 2. Jahr'!$C27&gt;0,'Personalkosten 2. Jahr'!$M27/12,0))</f>
        <v>0</v>
      </c>
      <c r="N48" s="55">
        <f t="shared" si="5"/>
        <v>0</v>
      </c>
      <c r="O48" s="34"/>
    </row>
    <row r="49" spans="1:15">
      <c r="A49" s="32">
        <v>14</v>
      </c>
      <c r="B49" s="54">
        <f>IF('Personalkosten 2. Jahr'!$D28&gt;0,IF('Personalkosten 2. Jahr'!$D28&lt;=Hilfstabelle!B$2=AND('Personalkosten 2. Jahr'!$E28&gt;=Hilfstabelle!B$2),'Personalkosten 2. Jahr'!$M28/('Personalkosten 2. Jahr'!$E28-'Personalkosten 2. Jahr'!$D28+1),0),IF('Personalkosten 2. Jahr'!$C28&gt;0,'Personalkosten 2. Jahr'!$M28/12,0))</f>
        <v>0</v>
      </c>
      <c r="C49" s="54">
        <f>IF('Personalkosten 2. Jahr'!$D28&gt;0,IF('Personalkosten 2. Jahr'!$D28&lt;=Hilfstabelle!C$2=AND('Personalkosten 2. Jahr'!$E28&gt;=Hilfstabelle!C$2),'Personalkosten 2. Jahr'!$M28/('Personalkosten 2. Jahr'!$E28-'Personalkosten 2. Jahr'!$D28+1),0),IF('Personalkosten 2. Jahr'!$C28&gt;0,'Personalkosten 2. Jahr'!$M28/12,0))</f>
        <v>0</v>
      </c>
      <c r="D49" s="54">
        <f>IF('Personalkosten 2. Jahr'!$D28&gt;0,IF('Personalkosten 2. Jahr'!$D28&lt;=Hilfstabelle!D$2=AND('Personalkosten 2. Jahr'!$E28&gt;=Hilfstabelle!D$2),'Personalkosten 2. Jahr'!$M28/('Personalkosten 2. Jahr'!$E28-'Personalkosten 2. Jahr'!$D28+1),0),IF('Personalkosten 2. Jahr'!$C28&gt;0,'Personalkosten 2. Jahr'!$M28/12,0))</f>
        <v>0</v>
      </c>
      <c r="E49" s="54">
        <f>IF('Personalkosten 2. Jahr'!$D28&gt;0,IF('Personalkosten 2. Jahr'!$D28&lt;=Hilfstabelle!E$2=AND('Personalkosten 2. Jahr'!$E28&gt;=Hilfstabelle!E$2),'Personalkosten 2. Jahr'!$M28/('Personalkosten 2. Jahr'!$E28-'Personalkosten 2. Jahr'!$D28+1),0),IF('Personalkosten 2. Jahr'!$C28&gt;0,'Personalkosten 2. Jahr'!$M28/12,0))</f>
        <v>0</v>
      </c>
      <c r="F49" s="54">
        <f>IF('Personalkosten 2. Jahr'!$D28&gt;0,IF('Personalkosten 2. Jahr'!$D28&lt;=Hilfstabelle!F$2=AND('Personalkosten 2. Jahr'!$E28&gt;=Hilfstabelle!F$2),'Personalkosten 2. Jahr'!$M28/('Personalkosten 2. Jahr'!$E28-'Personalkosten 2. Jahr'!$D28+1),0),IF('Personalkosten 2. Jahr'!$C28&gt;0,'Personalkosten 2. Jahr'!$M28/12,0))</f>
        <v>0</v>
      </c>
      <c r="G49" s="54">
        <f>IF('Personalkosten 2. Jahr'!$D28&gt;0,IF('Personalkosten 2. Jahr'!$D28&lt;=Hilfstabelle!G$2=AND('Personalkosten 2. Jahr'!$E28&gt;=Hilfstabelle!G$2),'Personalkosten 2. Jahr'!$M28/('Personalkosten 2. Jahr'!$E28-'Personalkosten 2. Jahr'!$D28+1),0),IF('Personalkosten 2. Jahr'!$C28&gt;0,'Personalkosten 2. Jahr'!$M28/12,0))</f>
        <v>0</v>
      </c>
      <c r="H49" s="54">
        <f>IF('Personalkosten 2. Jahr'!$D28&gt;0,IF('Personalkosten 2. Jahr'!$D28&lt;=Hilfstabelle!H$2=AND('Personalkosten 2. Jahr'!$E28&gt;=Hilfstabelle!H$2),'Personalkosten 2. Jahr'!$M28/('Personalkosten 2. Jahr'!$E28-'Personalkosten 2. Jahr'!$D28+1),0),IF('Personalkosten 2. Jahr'!$C28&gt;0,'Personalkosten 2. Jahr'!$M28/12,0))</f>
        <v>0</v>
      </c>
      <c r="I49" s="54">
        <f>IF('Personalkosten 2. Jahr'!$D28&gt;0,IF('Personalkosten 2. Jahr'!$D28&lt;=Hilfstabelle!I$2=AND('Personalkosten 2. Jahr'!$E28&gt;=Hilfstabelle!I$2),'Personalkosten 2. Jahr'!$M28/('Personalkosten 2. Jahr'!$E28-'Personalkosten 2. Jahr'!$D28+1),0),IF('Personalkosten 2. Jahr'!$C28&gt;0,'Personalkosten 2. Jahr'!$M28/12,0))</f>
        <v>0</v>
      </c>
      <c r="J49" s="54">
        <f>IF('Personalkosten 2. Jahr'!$D28&gt;0,IF('Personalkosten 2. Jahr'!$D28&lt;=Hilfstabelle!J$2=AND('Personalkosten 2. Jahr'!$E28&gt;=Hilfstabelle!J$2),'Personalkosten 2. Jahr'!$M28/('Personalkosten 2. Jahr'!$E28-'Personalkosten 2. Jahr'!$D28+1),0),IF('Personalkosten 2. Jahr'!$C28&gt;0,'Personalkosten 2. Jahr'!$M28/12,0))</f>
        <v>0</v>
      </c>
      <c r="K49" s="54">
        <f>IF('Personalkosten 2. Jahr'!$D28&gt;0,IF('Personalkosten 2. Jahr'!$D28&lt;=Hilfstabelle!K$2=AND('Personalkosten 2. Jahr'!$E28&gt;=Hilfstabelle!K$2),'Personalkosten 2. Jahr'!$M28/('Personalkosten 2. Jahr'!$E28-'Personalkosten 2. Jahr'!$D28+1),0),IF('Personalkosten 2. Jahr'!$C28&gt;0,'Personalkosten 2. Jahr'!$M28/12,0))</f>
        <v>0</v>
      </c>
      <c r="L49" s="54">
        <f>IF('Personalkosten 2. Jahr'!$D28&gt;0,IF('Personalkosten 2. Jahr'!$D28&lt;=Hilfstabelle!L$2=AND('Personalkosten 2. Jahr'!$E28&gt;=Hilfstabelle!L$2),'Personalkosten 2. Jahr'!$M28/('Personalkosten 2. Jahr'!$E28-'Personalkosten 2. Jahr'!$D28+1),0),IF('Personalkosten 2. Jahr'!$C28&gt;0,'Personalkosten 2. Jahr'!$M28/12,0))</f>
        <v>0</v>
      </c>
      <c r="M49" s="54">
        <f>IF('Personalkosten 2. Jahr'!$D28&gt;0,IF('Personalkosten 2. Jahr'!$D28&lt;=Hilfstabelle!M$2=AND('Personalkosten 2. Jahr'!$E28&gt;=Hilfstabelle!M$2),'Personalkosten 2. Jahr'!$M28/('Personalkosten 2. Jahr'!$E28-'Personalkosten 2. Jahr'!$D28+1),0),IF('Personalkosten 2. Jahr'!$C28&gt;0,'Personalkosten 2. Jahr'!$M28/12,0))</f>
        <v>0</v>
      </c>
      <c r="N49" s="55">
        <f t="shared" si="5"/>
        <v>0</v>
      </c>
      <c r="O49" s="34"/>
    </row>
    <row r="50" spans="1:15">
      <c r="A50" s="32">
        <v>15</v>
      </c>
      <c r="B50" s="54">
        <f>IF('Personalkosten 2. Jahr'!$D29&gt;0,IF('Personalkosten 2. Jahr'!$D29&lt;=Hilfstabelle!B$2=AND('Personalkosten 2. Jahr'!$E29&gt;=Hilfstabelle!B$2),'Personalkosten 2. Jahr'!$M29/('Personalkosten 2. Jahr'!$E29-'Personalkosten 2. Jahr'!$D29+1),0),IF('Personalkosten 2. Jahr'!$C29&gt;0,'Personalkosten 2. Jahr'!$M29/12,0))</f>
        <v>0</v>
      </c>
      <c r="C50" s="54">
        <f>IF('Personalkosten 2. Jahr'!$D29&gt;0,IF('Personalkosten 2. Jahr'!$D29&lt;=Hilfstabelle!C$2=AND('Personalkosten 2. Jahr'!$E29&gt;=Hilfstabelle!C$2),'Personalkosten 2. Jahr'!$M29/('Personalkosten 2. Jahr'!$E29-'Personalkosten 2. Jahr'!$D29+1),0),IF('Personalkosten 2. Jahr'!$C29&gt;0,'Personalkosten 2. Jahr'!$M29/12,0))</f>
        <v>0</v>
      </c>
      <c r="D50" s="54">
        <f>IF('Personalkosten 2. Jahr'!$D29&gt;0,IF('Personalkosten 2. Jahr'!$D29&lt;=Hilfstabelle!D$2=AND('Personalkosten 2. Jahr'!$E29&gt;=Hilfstabelle!D$2),'Personalkosten 2. Jahr'!$M29/('Personalkosten 2. Jahr'!$E29-'Personalkosten 2. Jahr'!$D29+1),0),IF('Personalkosten 2. Jahr'!$C29&gt;0,'Personalkosten 2. Jahr'!$M29/12,0))</f>
        <v>0</v>
      </c>
      <c r="E50" s="54">
        <f>IF('Personalkosten 2. Jahr'!$D29&gt;0,IF('Personalkosten 2. Jahr'!$D29&lt;=Hilfstabelle!E$2=AND('Personalkosten 2. Jahr'!$E29&gt;=Hilfstabelle!E$2),'Personalkosten 2. Jahr'!$M29/('Personalkosten 2. Jahr'!$E29-'Personalkosten 2. Jahr'!$D29+1),0),IF('Personalkosten 2. Jahr'!$C29&gt;0,'Personalkosten 2. Jahr'!$M29/12,0))</f>
        <v>0</v>
      </c>
      <c r="F50" s="54">
        <f>IF('Personalkosten 2. Jahr'!$D29&gt;0,IF('Personalkosten 2. Jahr'!$D29&lt;=Hilfstabelle!F$2=AND('Personalkosten 2. Jahr'!$E29&gt;=Hilfstabelle!F$2),'Personalkosten 2. Jahr'!$M29/('Personalkosten 2. Jahr'!$E29-'Personalkosten 2. Jahr'!$D29+1),0),IF('Personalkosten 2. Jahr'!$C29&gt;0,'Personalkosten 2. Jahr'!$M29/12,0))</f>
        <v>0</v>
      </c>
      <c r="G50" s="54">
        <f>IF('Personalkosten 2. Jahr'!$D29&gt;0,IF('Personalkosten 2. Jahr'!$D29&lt;=Hilfstabelle!G$2=AND('Personalkosten 2. Jahr'!$E29&gt;=Hilfstabelle!G$2),'Personalkosten 2. Jahr'!$M29/('Personalkosten 2. Jahr'!$E29-'Personalkosten 2. Jahr'!$D29+1),0),IF('Personalkosten 2. Jahr'!$C29&gt;0,'Personalkosten 2. Jahr'!$M29/12,0))</f>
        <v>0</v>
      </c>
      <c r="H50" s="54">
        <f>IF('Personalkosten 2. Jahr'!$D29&gt;0,IF('Personalkosten 2. Jahr'!$D29&lt;=Hilfstabelle!H$2=AND('Personalkosten 2. Jahr'!$E29&gt;=Hilfstabelle!H$2),'Personalkosten 2. Jahr'!$M29/('Personalkosten 2. Jahr'!$E29-'Personalkosten 2. Jahr'!$D29+1),0),IF('Personalkosten 2. Jahr'!$C29&gt;0,'Personalkosten 2. Jahr'!$M29/12,0))</f>
        <v>0</v>
      </c>
      <c r="I50" s="54">
        <f>IF('Personalkosten 2. Jahr'!$D29&gt;0,IF('Personalkosten 2. Jahr'!$D29&lt;=Hilfstabelle!I$2=AND('Personalkosten 2. Jahr'!$E29&gt;=Hilfstabelle!I$2),'Personalkosten 2. Jahr'!$M29/('Personalkosten 2. Jahr'!$E29-'Personalkosten 2. Jahr'!$D29+1),0),IF('Personalkosten 2. Jahr'!$C29&gt;0,'Personalkosten 2. Jahr'!$M29/12,0))</f>
        <v>0</v>
      </c>
      <c r="J50" s="54">
        <f>IF('Personalkosten 2. Jahr'!$D29&gt;0,IF('Personalkosten 2. Jahr'!$D29&lt;=Hilfstabelle!J$2=AND('Personalkosten 2. Jahr'!$E29&gt;=Hilfstabelle!J$2),'Personalkosten 2. Jahr'!$M29/('Personalkosten 2. Jahr'!$E29-'Personalkosten 2. Jahr'!$D29+1),0),IF('Personalkosten 2. Jahr'!$C29&gt;0,'Personalkosten 2. Jahr'!$M29/12,0))</f>
        <v>0</v>
      </c>
      <c r="K50" s="54">
        <f>IF('Personalkosten 2. Jahr'!$D29&gt;0,IF('Personalkosten 2. Jahr'!$D29&lt;=Hilfstabelle!K$2=AND('Personalkosten 2. Jahr'!$E29&gt;=Hilfstabelle!K$2),'Personalkosten 2. Jahr'!$M29/('Personalkosten 2. Jahr'!$E29-'Personalkosten 2. Jahr'!$D29+1),0),IF('Personalkosten 2. Jahr'!$C29&gt;0,'Personalkosten 2. Jahr'!$M29/12,0))</f>
        <v>0</v>
      </c>
      <c r="L50" s="54">
        <f>IF('Personalkosten 2. Jahr'!$D29&gt;0,IF('Personalkosten 2. Jahr'!$D29&lt;=Hilfstabelle!L$2=AND('Personalkosten 2. Jahr'!$E29&gt;=Hilfstabelle!L$2),'Personalkosten 2. Jahr'!$M29/('Personalkosten 2. Jahr'!$E29-'Personalkosten 2. Jahr'!$D29+1),0),IF('Personalkosten 2. Jahr'!$C29&gt;0,'Personalkosten 2. Jahr'!$M29/12,0))</f>
        <v>0</v>
      </c>
      <c r="M50" s="54">
        <f>IF('Personalkosten 2. Jahr'!$D29&gt;0,IF('Personalkosten 2. Jahr'!$D29&lt;=Hilfstabelle!M$2=AND('Personalkosten 2. Jahr'!$E29&gt;=Hilfstabelle!M$2),'Personalkosten 2. Jahr'!$M29/('Personalkosten 2. Jahr'!$E29-'Personalkosten 2. Jahr'!$D29+1),0),IF('Personalkosten 2. Jahr'!$C29&gt;0,'Personalkosten 2. Jahr'!$M29/12,0))</f>
        <v>0</v>
      </c>
      <c r="N50" s="55">
        <f t="shared" si="5"/>
        <v>0</v>
      </c>
      <c r="O50" s="34"/>
    </row>
    <row r="51" spans="1:15">
      <c r="A51" s="32">
        <v>16</v>
      </c>
      <c r="B51" s="54">
        <f>IF('Personalkosten 2. Jahr'!$D30&gt;0,IF('Personalkosten 2. Jahr'!$D30&lt;=Hilfstabelle!B$2=AND('Personalkosten 2. Jahr'!$E30&gt;=Hilfstabelle!B$2),'Personalkosten 2. Jahr'!$M30/('Personalkosten 2. Jahr'!$E30-'Personalkosten 2. Jahr'!$D30+1),0),IF('Personalkosten 2. Jahr'!$C30&gt;0,'Personalkosten 2. Jahr'!$M30/12,0))</f>
        <v>0</v>
      </c>
      <c r="C51" s="54">
        <f>IF('Personalkosten 2. Jahr'!$D30&gt;0,IF('Personalkosten 2. Jahr'!$D30&lt;=Hilfstabelle!C$2=AND('Personalkosten 2. Jahr'!$E30&gt;=Hilfstabelle!C$2),'Personalkosten 2. Jahr'!$M30/('Personalkosten 2. Jahr'!$E30-'Personalkosten 2. Jahr'!$D30+1),0),IF('Personalkosten 2. Jahr'!$C30&gt;0,'Personalkosten 2. Jahr'!$M30/12,0))</f>
        <v>0</v>
      </c>
      <c r="D51" s="54">
        <f>IF('Personalkosten 2. Jahr'!$D30&gt;0,IF('Personalkosten 2. Jahr'!$D30&lt;=Hilfstabelle!D$2=AND('Personalkosten 2. Jahr'!$E30&gt;=Hilfstabelle!D$2),'Personalkosten 2. Jahr'!$M30/('Personalkosten 2. Jahr'!$E30-'Personalkosten 2. Jahr'!$D30+1),0),IF('Personalkosten 2. Jahr'!$C30&gt;0,'Personalkosten 2. Jahr'!$M30/12,0))</f>
        <v>0</v>
      </c>
      <c r="E51" s="54">
        <f>IF('Personalkosten 2. Jahr'!$D30&gt;0,IF('Personalkosten 2. Jahr'!$D30&lt;=Hilfstabelle!E$2=AND('Personalkosten 2. Jahr'!$E30&gt;=Hilfstabelle!E$2),'Personalkosten 2. Jahr'!$M30/('Personalkosten 2. Jahr'!$E30-'Personalkosten 2. Jahr'!$D30+1),0),IF('Personalkosten 2. Jahr'!$C30&gt;0,'Personalkosten 2. Jahr'!$M30/12,0))</f>
        <v>0</v>
      </c>
      <c r="F51" s="54">
        <f>IF('Personalkosten 2. Jahr'!$D30&gt;0,IF('Personalkosten 2. Jahr'!$D30&lt;=Hilfstabelle!F$2=AND('Personalkosten 2. Jahr'!$E30&gt;=Hilfstabelle!F$2),'Personalkosten 2. Jahr'!$M30/('Personalkosten 2. Jahr'!$E30-'Personalkosten 2. Jahr'!$D30+1),0),IF('Personalkosten 2. Jahr'!$C30&gt;0,'Personalkosten 2. Jahr'!$M30/12,0))</f>
        <v>0</v>
      </c>
      <c r="G51" s="54">
        <f>IF('Personalkosten 2. Jahr'!$D30&gt;0,IF('Personalkosten 2. Jahr'!$D30&lt;=Hilfstabelle!G$2=AND('Personalkosten 2. Jahr'!$E30&gt;=Hilfstabelle!G$2),'Personalkosten 2. Jahr'!$M30/('Personalkosten 2. Jahr'!$E30-'Personalkosten 2. Jahr'!$D30+1),0),IF('Personalkosten 2. Jahr'!$C30&gt;0,'Personalkosten 2. Jahr'!$M30/12,0))</f>
        <v>0</v>
      </c>
      <c r="H51" s="54">
        <f>IF('Personalkosten 2. Jahr'!$D30&gt;0,IF('Personalkosten 2. Jahr'!$D30&lt;=Hilfstabelle!H$2=AND('Personalkosten 2. Jahr'!$E30&gt;=Hilfstabelle!H$2),'Personalkosten 2. Jahr'!$M30/('Personalkosten 2. Jahr'!$E30-'Personalkosten 2. Jahr'!$D30+1),0),IF('Personalkosten 2. Jahr'!$C30&gt;0,'Personalkosten 2. Jahr'!$M30/12,0))</f>
        <v>0</v>
      </c>
      <c r="I51" s="54">
        <f>IF('Personalkosten 2. Jahr'!$D30&gt;0,IF('Personalkosten 2. Jahr'!$D30&lt;=Hilfstabelle!I$2=AND('Personalkosten 2. Jahr'!$E30&gt;=Hilfstabelle!I$2),'Personalkosten 2. Jahr'!$M30/('Personalkosten 2. Jahr'!$E30-'Personalkosten 2. Jahr'!$D30+1),0),IF('Personalkosten 2. Jahr'!$C30&gt;0,'Personalkosten 2. Jahr'!$M30/12,0))</f>
        <v>0</v>
      </c>
      <c r="J51" s="54">
        <f>IF('Personalkosten 2. Jahr'!$D30&gt;0,IF('Personalkosten 2. Jahr'!$D30&lt;=Hilfstabelle!J$2=AND('Personalkosten 2. Jahr'!$E30&gt;=Hilfstabelle!J$2),'Personalkosten 2. Jahr'!$M30/('Personalkosten 2. Jahr'!$E30-'Personalkosten 2. Jahr'!$D30+1),0),IF('Personalkosten 2. Jahr'!$C30&gt;0,'Personalkosten 2. Jahr'!$M30/12,0))</f>
        <v>0</v>
      </c>
      <c r="K51" s="54">
        <f>IF('Personalkosten 2. Jahr'!$D30&gt;0,IF('Personalkosten 2. Jahr'!$D30&lt;=Hilfstabelle!K$2=AND('Personalkosten 2. Jahr'!$E30&gt;=Hilfstabelle!K$2),'Personalkosten 2. Jahr'!$M30/('Personalkosten 2. Jahr'!$E30-'Personalkosten 2. Jahr'!$D30+1),0),IF('Personalkosten 2. Jahr'!$C30&gt;0,'Personalkosten 2. Jahr'!$M30/12,0))</f>
        <v>0</v>
      </c>
      <c r="L51" s="54">
        <f>IF('Personalkosten 2. Jahr'!$D30&gt;0,IF('Personalkosten 2. Jahr'!$D30&lt;=Hilfstabelle!L$2=AND('Personalkosten 2. Jahr'!$E30&gt;=Hilfstabelle!L$2),'Personalkosten 2. Jahr'!$M30/('Personalkosten 2. Jahr'!$E30-'Personalkosten 2. Jahr'!$D30+1),0),IF('Personalkosten 2. Jahr'!$C30&gt;0,'Personalkosten 2. Jahr'!$M30/12,0))</f>
        <v>0</v>
      </c>
      <c r="M51" s="54">
        <f>IF('Personalkosten 2. Jahr'!$D30&gt;0,IF('Personalkosten 2. Jahr'!$D30&lt;=Hilfstabelle!M$2=AND('Personalkosten 2. Jahr'!$E30&gt;=Hilfstabelle!M$2),'Personalkosten 2. Jahr'!$M30/('Personalkosten 2. Jahr'!$E30-'Personalkosten 2. Jahr'!$D30+1),0),IF('Personalkosten 2. Jahr'!$C30&gt;0,'Personalkosten 2. Jahr'!$M30/12,0))</f>
        <v>0</v>
      </c>
      <c r="N51" s="55">
        <f t="shared" si="5"/>
        <v>0</v>
      </c>
      <c r="O51" s="34"/>
    </row>
    <row r="52" spans="1:15">
      <c r="A52" s="32">
        <v>17</v>
      </c>
      <c r="B52" s="54">
        <f>IF('Personalkosten 2. Jahr'!$D31&gt;0,IF('Personalkosten 2. Jahr'!$D31&lt;=Hilfstabelle!B$2=AND('Personalkosten 2. Jahr'!$E31&gt;=Hilfstabelle!B$2),'Personalkosten 2. Jahr'!$M31/('Personalkosten 2. Jahr'!$E31-'Personalkosten 2. Jahr'!$D31+1),0),IF('Personalkosten 2. Jahr'!$C31&gt;0,'Personalkosten 2. Jahr'!$M31/12,0))</f>
        <v>0</v>
      </c>
      <c r="C52" s="54">
        <f>IF('Personalkosten 2. Jahr'!$D31&gt;0,IF('Personalkosten 2. Jahr'!$D31&lt;=Hilfstabelle!C$2=AND('Personalkosten 2. Jahr'!$E31&gt;=Hilfstabelle!C$2),'Personalkosten 2. Jahr'!$M31/('Personalkosten 2. Jahr'!$E31-'Personalkosten 2. Jahr'!$D31+1),0),IF('Personalkosten 2. Jahr'!$C31&gt;0,'Personalkosten 2. Jahr'!$M31/12,0))</f>
        <v>0</v>
      </c>
      <c r="D52" s="54">
        <f>IF('Personalkosten 2. Jahr'!$D31&gt;0,IF('Personalkosten 2. Jahr'!$D31&lt;=Hilfstabelle!D$2=AND('Personalkosten 2. Jahr'!$E31&gt;=Hilfstabelle!D$2),'Personalkosten 2. Jahr'!$M31/('Personalkosten 2. Jahr'!$E31-'Personalkosten 2. Jahr'!$D31+1),0),IF('Personalkosten 2. Jahr'!$C31&gt;0,'Personalkosten 2. Jahr'!$M31/12,0))</f>
        <v>0</v>
      </c>
      <c r="E52" s="54">
        <f>IF('Personalkosten 2. Jahr'!$D31&gt;0,IF('Personalkosten 2. Jahr'!$D31&lt;=Hilfstabelle!E$2=AND('Personalkosten 2. Jahr'!$E31&gt;=Hilfstabelle!E$2),'Personalkosten 2. Jahr'!$M31/('Personalkosten 2. Jahr'!$E31-'Personalkosten 2. Jahr'!$D31+1),0),IF('Personalkosten 2. Jahr'!$C31&gt;0,'Personalkosten 2. Jahr'!$M31/12,0))</f>
        <v>0</v>
      </c>
      <c r="F52" s="54">
        <f>IF('Personalkosten 2. Jahr'!$D31&gt;0,IF('Personalkosten 2. Jahr'!$D31&lt;=Hilfstabelle!F$2=AND('Personalkosten 2. Jahr'!$E31&gt;=Hilfstabelle!F$2),'Personalkosten 2. Jahr'!$M31/('Personalkosten 2. Jahr'!$E31-'Personalkosten 2. Jahr'!$D31+1),0),IF('Personalkosten 2. Jahr'!$C31&gt;0,'Personalkosten 2. Jahr'!$M31/12,0))</f>
        <v>0</v>
      </c>
      <c r="G52" s="54">
        <f>IF('Personalkosten 2. Jahr'!$D31&gt;0,IF('Personalkosten 2. Jahr'!$D31&lt;=Hilfstabelle!G$2=AND('Personalkosten 2. Jahr'!$E31&gt;=Hilfstabelle!G$2),'Personalkosten 2. Jahr'!$M31/('Personalkosten 2. Jahr'!$E31-'Personalkosten 2. Jahr'!$D31+1),0),IF('Personalkosten 2. Jahr'!$C31&gt;0,'Personalkosten 2. Jahr'!$M31/12,0))</f>
        <v>0</v>
      </c>
      <c r="H52" s="54">
        <f>IF('Personalkosten 2. Jahr'!$D31&gt;0,IF('Personalkosten 2. Jahr'!$D31&lt;=Hilfstabelle!H$2=AND('Personalkosten 2. Jahr'!$E31&gt;=Hilfstabelle!H$2),'Personalkosten 2. Jahr'!$M31/('Personalkosten 2. Jahr'!$E31-'Personalkosten 2. Jahr'!$D31+1),0),IF('Personalkosten 2. Jahr'!$C31&gt;0,'Personalkosten 2. Jahr'!$M31/12,0))</f>
        <v>0</v>
      </c>
      <c r="I52" s="54">
        <f>IF('Personalkosten 2. Jahr'!$D31&gt;0,IF('Personalkosten 2. Jahr'!$D31&lt;=Hilfstabelle!I$2=AND('Personalkosten 2. Jahr'!$E31&gt;=Hilfstabelle!I$2),'Personalkosten 2. Jahr'!$M31/('Personalkosten 2. Jahr'!$E31-'Personalkosten 2. Jahr'!$D31+1),0),IF('Personalkosten 2. Jahr'!$C31&gt;0,'Personalkosten 2. Jahr'!$M31/12,0))</f>
        <v>0</v>
      </c>
      <c r="J52" s="54">
        <f>IF('Personalkosten 2. Jahr'!$D31&gt;0,IF('Personalkosten 2. Jahr'!$D31&lt;=Hilfstabelle!J$2=AND('Personalkosten 2. Jahr'!$E31&gt;=Hilfstabelle!J$2),'Personalkosten 2. Jahr'!$M31/('Personalkosten 2. Jahr'!$E31-'Personalkosten 2. Jahr'!$D31+1),0),IF('Personalkosten 2. Jahr'!$C31&gt;0,'Personalkosten 2. Jahr'!$M31/12,0))</f>
        <v>0</v>
      </c>
      <c r="K52" s="54">
        <f>IF('Personalkosten 2. Jahr'!$D31&gt;0,IF('Personalkosten 2. Jahr'!$D31&lt;=Hilfstabelle!K$2=AND('Personalkosten 2. Jahr'!$E31&gt;=Hilfstabelle!K$2),'Personalkosten 2. Jahr'!$M31/('Personalkosten 2. Jahr'!$E31-'Personalkosten 2. Jahr'!$D31+1),0),IF('Personalkosten 2. Jahr'!$C31&gt;0,'Personalkosten 2. Jahr'!$M31/12,0))</f>
        <v>0</v>
      </c>
      <c r="L52" s="54">
        <f>IF('Personalkosten 2. Jahr'!$D31&gt;0,IF('Personalkosten 2. Jahr'!$D31&lt;=Hilfstabelle!L$2=AND('Personalkosten 2. Jahr'!$E31&gt;=Hilfstabelle!L$2),'Personalkosten 2. Jahr'!$M31/('Personalkosten 2. Jahr'!$E31-'Personalkosten 2. Jahr'!$D31+1),0),IF('Personalkosten 2. Jahr'!$C31&gt;0,'Personalkosten 2. Jahr'!$M31/12,0))</f>
        <v>0</v>
      </c>
      <c r="M52" s="54">
        <f>IF('Personalkosten 2. Jahr'!$D31&gt;0,IF('Personalkosten 2. Jahr'!$D31&lt;=Hilfstabelle!M$2=AND('Personalkosten 2. Jahr'!$E31&gt;=Hilfstabelle!M$2),'Personalkosten 2. Jahr'!$M31/('Personalkosten 2. Jahr'!$E31-'Personalkosten 2. Jahr'!$D31+1),0),IF('Personalkosten 2. Jahr'!$C31&gt;0,'Personalkosten 2. Jahr'!$M31/12,0))</f>
        <v>0</v>
      </c>
      <c r="N52" s="55">
        <f t="shared" si="5"/>
        <v>0</v>
      </c>
      <c r="O52" s="34"/>
    </row>
    <row r="53" spans="1:15">
      <c r="A53" s="32">
        <v>18</v>
      </c>
      <c r="B53" s="54">
        <f>IF('Personalkosten 2. Jahr'!$D32&gt;0,IF('Personalkosten 2. Jahr'!$D32&lt;=Hilfstabelle!B$2=AND('Personalkosten 2. Jahr'!$E32&gt;=Hilfstabelle!B$2),'Personalkosten 2. Jahr'!$M32/('Personalkosten 2. Jahr'!$E32-'Personalkosten 2. Jahr'!$D32+1),0),IF('Personalkosten 2. Jahr'!$C32&gt;0,'Personalkosten 2. Jahr'!$M32/12,0))</f>
        <v>0</v>
      </c>
      <c r="C53" s="54">
        <f>IF('Personalkosten 2. Jahr'!$D32&gt;0,IF('Personalkosten 2. Jahr'!$D32&lt;=Hilfstabelle!C$2=AND('Personalkosten 2. Jahr'!$E32&gt;=Hilfstabelle!C$2),'Personalkosten 2. Jahr'!$M32/('Personalkosten 2. Jahr'!$E32-'Personalkosten 2. Jahr'!$D32+1),0),IF('Personalkosten 2. Jahr'!$C32&gt;0,'Personalkosten 2. Jahr'!$M32/12,0))</f>
        <v>0</v>
      </c>
      <c r="D53" s="54">
        <f>IF('Personalkosten 2. Jahr'!$D32&gt;0,IF('Personalkosten 2. Jahr'!$D32&lt;=Hilfstabelle!D$2=AND('Personalkosten 2. Jahr'!$E32&gt;=Hilfstabelle!D$2),'Personalkosten 2. Jahr'!$M32/('Personalkosten 2. Jahr'!$E32-'Personalkosten 2. Jahr'!$D32+1),0),IF('Personalkosten 2. Jahr'!$C32&gt;0,'Personalkosten 2. Jahr'!$M32/12,0))</f>
        <v>0</v>
      </c>
      <c r="E53" s="54">
        <f>IF('Personalkosten 2. Jahr'!$D32&gt;0,IF('Personalkosten 2. Jahr'!$D32&lt;=Hilfstabelle!E$2=AND('Personalkosten 2. Jahr'!$E32&gt;=Hilfstabelle!E$2),'Personalkosten 2. Jahr'!$M32/('Personalkosten 2. Jahr'!$E32-'Personalkosten 2. Jahr'!$D32+1),0),IF('Personalkosten 2. Jahr'!$C32&gt;0,'Personalkosten 2. Jahr'!$M32/12,0))</f>
        <v>0</v>
      </c>
      <c r="F53" s="54">
        <f>IF('Personalkosten 2. Jahr'!$D32&gt;0,IF('Personalkosten 2. Jahr'!$D32&lt;=Hilfstabelle!F$2=AND('Personalkosten 2. Jahr'!$E32&gt;=Hilfstabelle!F$2),'Personalkosten 2. Jahr'!$M32/('Personalkosten 2. Jahr'!$E32-'Personalkosten 2. Jahr'!$D32+1),0),IF('Personalkosten 2. Jahr'!$C32&gt;0,'Personalkosten 2. Jahr'!$M32/12,0))</f>
        <v>0</v>
      </c>
      <c r="G53" s="54">
        <f>IF('Personalkosten 2. Jahr'!$D32&gt;0,IF('Personalkosten 2. Jahr'!$D32&lt;=Hilfstabelle!G$2=AND('Personalkosten 2. Jahr'!$E32&gt;=Hilfstabelle!G$2),'Personalkosten 2. Jahr'!$M32/('Personalkosten 2. Jahr'!$E32-'Personalkosten 2. Jahr'!$D32+1),0),IF('Personalkosten 2. Jahr'!$C32&gt;0,'Personalkosten 2. Jahr'!$M32/12,0))</f>
        <v>0</v>
      </c>
      <c r="H53" s="54">
        <f>IF('Personalkosten 2. Jahr'!$D32&gt;0,IF('Personalkosten 2. Jahr'!$D32&lt;=Hilfstabelle!H$2=AND('Personalkosten 2. Jahr'!$E32&gt;=Hilfstabelle!H$2),'Personalkosten 2. Jahr'!$M32/('Personalkosten 2. Jahr'!$E32-'Personalkosten 2. Jahr'!$D32+1),0),IF('Personalkosten 2. Jahr'!$C32&gt;0,'Personalkosten 2. Jahr'!$M32/12,0))</f>
        <v>0</v>
      </c>
      <c r="I53" s="54">
        <f>IF('Personalkosten 2. Jahr'!$D32&gt;0,IF('Personalkosten 2. Jahr'!$D32&lt;=Hilfstabelle!I$2=AND('Personalkosten 2. Jahr'!$E32&gt;=Hilfstabelle!I$2),'Personalkosten 2. Jahr'!$M32/('Personalkosten 2. Jahr'!$E32-'Personalkosten 2. Jahr'!$D32+1),0),IF('Personalkosten 2. Jahr'!$C32&gt;0,'Personalkosten 2. Jahr'!$M32/12,0))</f>
        <v>0</v>
      </c>
      <c r="J53" s="54">
        <f>IF('Personalkosten 2. Jahr'!$D32&gt;0,IF('Personalkosten 2. Jahr'!$D32&lt;=Hilfstabelle!J$2=AND('Personalkosten 2. Jahr'!$E32&gt;=Hilfstabelle!J$2),'Personalkosten 2. Jahr'!$M32/('Personalkosten 2. Jahr'!$E32-'Personalkosten 2. Jahr'!$D32+1),0),IF('Personalkosten 2. Jahr'!$C32&gt;0,'Personalkosten 2. Jahr'!$M32/12,0))</f>
        <v>0</v>
      </c>
      <c r="K53" s="54">
        <f>IF('Personalkosten 2. Jahr'!$D32&gt;0,IF('Personalkosten 2. Jahr'!$D32&lt;=Hilfstabelle!K$2=AND('Personalkosten 2. Jahr'!$E32&gt;=Hilfstabelle!K$2),'Personalkosten 2. Jahr'!$M32/('Personalkosten 2. Jahr'!$E32-'Personalkosten 2. Jahr'!$D32+1),0),IF('Personalkosten 2. Jahr'!$C32&gt;0,'Personalkosten 2. Jahr'!$M32/12,0))</f>
        <v>0</v>
      </c>
      <c r="L53" s="54">
        <f>IF('Personalkosten 2. Jahr'!$D32&gt;0,IF('Personalkosten 2. Jahr'!$D32&lt;=Hilfstabelle!L$2=AND('Personalkosten 2. Jahr'!$E32&gt;=Hilfstabelle!L$2),'Personalkosten 2. Jahr'!$M32/('Personalkosten 2. Jahr'!$E32-'Personalkosten 2. Jahr'!$D32+1),0),IF('Personalkosten 2. Jahr'!$C32&gt;0,'Personalkosten 2. Jahr'!$M32/12,0))</f>
        <v>0</v>
      </c>
      <c r="M53" s="54">
        <f>IF('Personalkosten 2. Jahr'!$D32&gt;0,IF('Personalkosten 2. Jahr'!$D32&lt;=Hilfstabelle!M$2=AND('Personalkosten 2. Jahr'!$E32&gt;=Hilfstabelle!M$2),'Personalkosten 2. Jahr'!$M32/('Personalkosten 2. Jahr'!$E32-'Personalkosten 2. Jahr'!$D32+1),0),IF('Personalkosten 2. Jahr'!$C32&gt;0,'Personalkosten 2. Jahr'!$M32/12,0))</f>
        <v>0</v>
      </c>
      <c r="N53" s="55">
        <f t="shared" si="5"/>
        <v>0</v>
      </c>
      <c r="O53" s="34"/>
    </row>
    <row r="54" spans="1:15">
      <c r="A54" s="32">
        <v>19</v>
      </c>
      <c r="B54" s="54">
        <f>IF('Personalkosten 2. Jahr'!$D33&gt;0,IF('Personalkosten 2. Jahr'!$D33&lt;=Hilfstabelle!B$2=AND('Personalkosten 2. Jahr'!$E33&gt;=Hilfstabelle!B$2),'Personalkosten 2. Jahr'!$M33/('Personalkosten 2. Jahr'!$E33-'Personalkosten 2. Jahr'!$D33+1),0),IF('Personalkosten 2. Jahr'!$C33&gt;0,'Personalkosten 2. Jahr'!$M33/12,0))</f>
        <v>0</v>
      </c>
      <c r="C54" s="54">
        <f>IF('Personalkosten 2. Jahr'!$D33&gt;0,IF('Personalkosten 2. Jahr'!$D33&lt;=Hilfstabelle!C$2=AND('Personalkosten 2. Jahr'!$E33&gt;=Hilfstabelle!C$2),'Personalkosten 2. Jahr'!$M33/('Personalkosten 2. Jahr'!$E33-'Personalkosten 2. Jahr'!$D33+1),0),IF('Personalkosten 2. Jahr'!$C33&gt;0,'Personalkosten 2. Jahr'!$M33/12,0))</f>
        <v>0</v>
      </c>
      <c r="D54" s="54">
        <f>IF('Personalkosten 2. Jahr'!$D33&gt;0,IF('Personalkosten 2. Jahr'!$D33&lt;=Hilfstabelle!D$2=AND('Personalkosten 2. Jahr'!$E33&gt;=Hilfstabelle!D$2),'Personalkosten 2. Jahr'!$M33/('Personalkosten 2. Jahr'!$E33-'Personalkosten 2. Jahr'!$D33+1),0),IF('Personalkosten 2. Jahr'!$C33&gt;0,'Personalkosten 2. Jahr'!$M33/12,0))</f>
        <v>0</v>
      </c>
      <c r="E54" s="54">
        <f>IF('Personalkosten 2. Jahr'!$D33&gt;0,IF('Personalkosten 2. Jahr'!$D33&lt;=Hilfstabelle!E$2=AND('Personalkosten 2. Jahr'!$E33&gt;=Hilfstabelle!E$2),'Personalkosten 2. Jahr'!$M33/('Personalkosten 2. Jahr'!$E33-'Personalkosten 2. Jahr'!$D33+1),0),IF('Personalkosten 2. Jahr'!$C33&gt;0,'Personalkosten 2. Jahr'!$M33/12,0))</f>
        <v>0</v>
      </c>
      <c r="F54" s="54">
        <f>IF('Personalkosten 2. Jahr'!$D33&gt;0,IF('Personalkosten 2. Jahr'!$D33&lt;=Hilfstabelle!F$2=AND('Personalkosten 2. Jahr'!$E33&gt;=Hilfstabelle!F$2),'Personalkosten 2. Jahr'!$M33/('Personalkosten 2. Jahr'!$E33-'Personalkosten 2. Jahr'!$D33+1),0),IF('Personalkosten 2. Jahr'!$C33&gt;0,'Personalkosten 2. Jahr'!$M33/12,0))</f>
        <v>0</v>
      </c>
      <c r="G54" s="54">
        <f>IF('Personalkosten 2. Jahr'!$D33&gt;0,IF('Personalkosten 2. Jahr'!$D33&lt;=Hilfstabelle!G$2=AND('Personalkosten 2. Jahr'!$E33&gt;=Hilfstabelle!G$2),'Personalkosten 2. Jahr'!$M33/('Personalkosten 2. Jahr'!$E33-'Personalkosten 2. Jahr'!$D33+1),0),IF('Personalkosten 2. Jahr'!$C33&gt;0,'Personalkosten 2. Jahr'!$M33/12,0))</f>
        <v>0</v>
      </c>
      <c r="H54" s="54">
        <f>IF('Personalkosten 2. Jahr'!$D33&gt;0,IF('Personalkosten 2. Jahr'!$D33&lt;=Hilfstabelle!H$2=AND('Personalkosten 2. Jahr'!$E33&gt;=Hilfstabelle!H$2),'Personalkosten 2. Jahr'!$M33/('Personalkosten 2. Jahr'!$E33-'Personalkosten 2. Jahr'!$D33+1),0),IF('Personalkosten 2. Jahr'!$C33&gt;0,'Personalkosten 2. Jahr'!$M33/12,0))</f>
        <v>0</v>
      </c>
      <c r="I54" s="54">
        <f>IF('Personalkosten 2. Jahr'!$D33&gt;0,IF('Personalkosten 2. Jahr'!$D33&lt;=Hilfstabelle!I$2=AND('Personalkosten 2. Jahr'!$E33&gt;=Hilfstabelle!I$2),'Personalkosten 2. Jahr'!$M33/('Personalkosten 2. Jahr'!$E33-'Personalkosten 2. Jahr'!$D33+1),0),IF('Personalkosten 2. Jahr'!$C33&gt;0,'Personalkosten 2. Jahr'!$M33/12,0))</f>
        <v>0</v>
      </c>
      <c r="J54" s="54">
        <f>IF('Personalkosten 2. Jahr'!$D33&gt;0,IF('Personalkosten 2. Jahr'!$D33&lt;=Hilfstabelle!J$2=AND('Personalkosten 2. Jahr'!$E33&gt;=Hilfstabelle!J$2),'Personalkosten 2. Jahr'!$M33/('Personalkosten 2. Jahr'!$E33-'Personalkosten 2. Jahr'!$D33+1),0),IF('Personalkosten 2. Jahr'!$C33&gt;0,'Personalkosten 2. Jahr'!$M33/12,0))</f>
        <v>0</v>
      </c>
      <c r="K54" s="54">
        <f>IF('Personalkosten 2. Jahr'!$D33&gt;0,IF('Personalkosten 2. Jahr'!$D33&lt;=Hilfstabelle!K$2=AND('Personalkosten 2. Jahr'!$E33&gt;=Hilfstabelle!K$2),'Personalkosten 2. Jahr'!$M33/('Personalkosten 2. Jahr'!$E33-'Personalkosten 2. Jahr'!$D33+1),0),IF('Personalkosten 2. Jahr'!$C33&gt;0,'Personalkosten 2. Jahr'!$M33/12,0))</f>
        <v>0</v>
      </c>
      <c r="L54" s="54">
        <f>IF('Personalkosten 2. Jahr'!$D33&gt;0,IF('Personalkosten 2. Jahr'!$D33&lt;=Hilfstabelle!L$2=AND('Personalkosten 2. Jahr'!$E33&gt;=Hilfstabelle!L$2),'Personalkosten 2. Jahr'!$M33/('Personalkosten 2. Jahr'!$E33-'Personalkosten 2. Jahr'!$D33+1),0),IF('Personalkosten 2. Jahr'!$C33&gt;0,'Personalkosten 2. Jahr'!$M33/12,0))</f>
        <v>0</v>
      </c>
      <c r="M54" s="54">
        <f>IF('Personalkosten 2. Jahr'!$D33&gt;0,IF('Personalkosten 2. Jahr'!$D33&lt;=Hilfstabelle!M$2=AND('Personalkosten 2. Jahr'!$E33&gt;=Hilfstabelle!M$2),'Personalkosten 2. Jahr'!$M33/('Personalkosten 2. Jahr'!$E33-'Personalkosten 2. Jahr'!$D33+1),0),IF('Personalkosten 2. Jahr'!$C33&gt;0,'Personalkosten 2. Jahr'!$M33/12,0))</f>
        <v>0</v>
      </c>
      <c r="N54" s="55">
        <f t="shared" si="4"/>
        <v>0</v>
      </c>
      <c r="O54" s="34"/>
    </row>
    <row r="55" spans="1:15">
      <c r="A55" s="32">
        <v>20</v>
      </c>
      <c r="B55" s="54">
        <f>IF('Personalkosten 2. Jahr'!$D34&gt;0,IF('Personalkosten 2. Jahr'!$D34&lt;=Hilfstabelle!B$2=AND('Personalkosten 2. Jahr'!$E34&gt;=Hilfstabelle!B$2),'Personalkosten 2. Jahr'!$M34/('Personalkosten 2. Jahr'!$E34-'Personalkosten 2. Jahr'!$D34+1),0),IF('Personalkosten 2. Jahr'!$C34&gt;0,'Personalkosten 2. Jahr'!$M34/12,0))</f>
        <v>0</v>
      </c>
      <c r="C55" s="54">
        <f>IF('Personalkosten 2. Jahr'!$D34&gt;0,IF('Personalkosten 2. Jahr'!$D34&lt;=Hilfstabelle!C$2=AND('Personalkosten 2. Jahr'!$E34&gt;=Hilfstabelle!C$2),'Personalkosten 2. Jahr'!$M34/('Personalkosten 2. Jahr'!$E34-'Personalkosten 2. Jahr'!$D34+1),0),IF('Personalkosten 2. Jahr'!$C34&gt;0,'Personalkosten 2. Jahr'!$M34/12,0))</f>
        <v>0</v>
      </c>
      <c r="D55" s="54">
        <f>IF('Personalkosten 2. Jahr'!$D34&gt;0,IF('Personalkosten 2. Jahr'!$D34&lt;=Hilfstabelle!D$2=AND('Personalkosten 2. Jahr'!$E34&gt;=Hilfstabelle!D$2),'Personalkosten 2. Jahr'!$M34/('Personalkosten 2. Jahr'!$E34-'Personalkosten 2. Jahr'!$D34+1),0),IF('Personalkosten 2. Jahr'!$C34&gt;0,'Personalkosten 2. Jahr'!$M34/12,0))</f>
        <v>0</v>
      </c>
      <c r="E55" s="54">
        <f>IF('Personalkosten 2. Jahr'!$D34&gt;0,IF('Personalkosten 2. Jahr'!$D34&lt;=Hilfstabelle!E$2=AND('Personalkosten 2. Jahr'!$E34&gt;=Hilfstabelle!E$2),'Personalkosten 2. Jahr'!$M34/('Personalkosten 2. Jahr'!$E34-'Personalkosten 2. Jahr'!$D34+1),0),IF('Personalkosten 2. Jahr'!$C34&gt;0,'Personalkosten 2. Jahr'!$M34/12,0))</f>
        <v>0</v>
      </c>
      <c r="F55" s="54">
        <f>IF('Personalkosten 2. Jahr'!$D34&gt;0,IF('Personalkosten 2. Jahr'!$D34&lt;=Hilfstabelle!F$2=AND('Personalkosten 2. Jahr'!$E34&gt;=Hilfstabelle!F$2),'Personalkosten 2. Jahr'!$M34/('Personalkosten 2. Jahr'!$E34-'Personalkosten 2. Jahr'!$D34+1),0),IF('Personalkosten 2. Jahr'!$C34&gt;0,'Personalkosten 2. Jahr'!$M34/12,0))</f>
        <v>0</v>
      </c>
      <c r="G55" s="54">
        <f>IF('Personalkosten 2. Jahr'!$D34&gt;0,IF('Personalkosten 2. Jahr'!$D34&lt;=Hilfstabelle!G$2=AND('Personalkosten 2. Jahr'!$E34&gt;=Hilfstabelle!G$2),'Personalkosten 2. Jahr'!$M34/('Personalkosten 2. Jahr'!$E34-'Personalkosten 2. Jahr'!$D34+1),0),IF('Personalkosten 2. Jahr'!$C34&gt;0,'Personalkosten 2. Jahr'!$M34/12,0))</f>
        <v>0</v>
      </c>
      <c r="H55" s="54">
        <f>IF('Personalkosten 2. Jahr'!$D34&gt;0,IF('Personalkosten 2. Jahr'!$D34&lt;=Hilfstabelle!H$2=AND('Personalkosten 2. Jahr'!$E34&gt;=Hilfstabelle!H$2),'Personalkosten 2. Jahr'!$M34/('Personalkosten 2. Jahr'!$E34-'Personalkosten 2. Jahr'!$D34+1),0),IF('Personalkosten 2. Jahr'!$C34&gt;0,'Personalkosten 2. Jahr'!$M34/12,0))</f>
        <v>0</v>
      </c>
      <c r="I55" s="54">
        <f>IF('Personalkosten 2. Jahr'!$D34&gt;0,IF('Personalkosten 2. Jahr'!$D34&lt;=Hilfstabelle!I$2=AND('Personalkosten 2. Jahr'!$E34&gt;=Hilfstabelle!I$2),'Personalkosten 2. Jahr'!$M34/('Personalkosten 2. Jahr'!$E34-'Personalkosten 2. Jahr'!$D34+1),0),IF('Personalkosten 2. Jahr'!$C34&gt;0,'Personalkosten 2. Jahr'!$M34/12,0))</f>
        <v>0</v>
      </c>
      <c r="J55" s="54">
        <f>IF('Personalkosten 2. Jahr'!$D34&gt;0,IF('Personalkosten 2. Jahr'!$D34&lt;=Hilfstabelle!J$2=AND('Personalkosten 2. Jahr'!$E34&gt;=Hilfstabelle!J$2),'Personalkosten 2. Jahr'!$M34/('Personalkosten 2. Jahr'!$E34-'Personalkosten 2. Jahr'!$D34+1),0),IF('Personalkosten 2. Jahr'!$C34&gt;0,'Personalkosten 2. Jahr'!$M34/12,0))</f>
        <v>0</v>
      </c>
      <c r="K55" s="54">
        <f>IF('Personalkosten 2. Jahr'!$D34&gt;0,IF('Personalkosten 2. Jahr'!$D34&lt;=Hilfstabelle!K$2=AND('Personalkosten 2. Jahr'!$E34&gt;=Hilfstabelle!K$2),'Personalkosten 2. Jahr'!$M34/('Personalkosten 2. Jahr'!$E34-'Personalkosten 2. Jahr'!$D34+1),0),IF('Personalkosten 2. Jahr'!$C34&gt;0,'Personalkosten 2. Jahr'!$M34/12,0))</f>
        <v>0</v>
      </c>
      <c r="L55" s="54">
        <f>IF('Personalkosten 2. Jahr'!$D34&gt;0,IF('Personalkosten 2. Jahr'!$D34&lt;=Hilfstabelle!L$2=AND('Personalkosten 2. Jahr'!$E34&gt;=Hilfstabelle!L$2),'Personalkosten 2. Jahr'!$M34/('Personalkosten 2. Jahr'!$E34-'Personalkosten 2. Jahr'!$D34+1),0),IF('Personalkosten 2. Jahr'!$C34&gt;0,'Personalkosten 2. Jahr'!$M34/12,0))</f>
        <v>0</v>
      </c>
      <c r="M55" s="54">
        <f>IF('Personalkosten 2. Jahr'!$D34&gt;0,IF('Personalkosten 2. Jahr'!$D34&lt;=Hilfstabelle!M$2=AND('Personalkosten 2. Jahr'!$E34&gt;=Hilfstabelle!M$2),'Personalkosten 2. Jahr'!$M34/('Personalkosten 2. Jahr'!$E34-'Personalkosten 2. Jahr'!$D34+1),0),IF('Personalkosten 2. Jahr'!$C34&gt;0,'Personalkosten 2. Jahr'!$M34/12,0))</f>
        <v>0</v>
      </c>
      <c r="N55" s="55">
        <f t="shared" si="4"/>
        <v>0</v>
      </c>
      <c r="O55" s="34"/>
    </row>
    <row r="56" spans="1:15">
      <c r="A56" s="32">
        <v>21</v>
      </c>
      <c r="B56" s="54">
        <f>IF('Personalkosten 2. Jahr'!$D35&gt;0,IF('Personalkosten 2. Jahr'!$D35&lt;=Hilfstabelle!B$2=AND('Personalkosten 2. Jahr'!$E35&gt;=Hilfstabelle!B$2),'Personalkosten 2. Jahr'!$M35/('Personalkosten 2. Jahr'!$E35-'Personalkosten 2. Jahr'!$D35+1),0),IF('Personalkosten 2. Jahr'!$C35&gt;0,'Personalkosten 2. Jahr'!$M35/12,0))</f>
        <v>0</v>
      </c>
      <c r="C56" s="54">
        <f>IF('Personalkosten 2. Jahr'!$D35&gt;0,IF('Personalkosten 2. Jahr'!$D35&lt;=Hilfstabelle!C$2=AND('Personalkosten 2. Jahr'!$E35&gt;=Hilfstabelle!C$2),'Personalkosten 2. Jahr'!$M35/('Personalkosten 2. Jahr'!$E35-'Personalkosten 2. Jahr'!$D35+1),0),IF('Personalkosten 2. Jahr'!$C35&gt;0,'Personalkosten 2. Jahr'!$M35/12,0))</f>
        <v>0</v>
      </c>
      <c r="D56" s="54">
        <f>IF('Personalkosten 2. Jahr'!$D35&gt;0,IF('Personalkosten 2. Jahr'!$D35&lt;=Hilfstabelle!D$2=AND('Personalkosten 2. Jahr'!$E35&gt;=Hilfstabelle!D$2),'Personalkosten 2. Jahr'!$M35/('Personalkosten 2. Jahr'!$E35-'Personalkosten 2. Jahr'!$D35+1),0),IF('Personalkosten 2. Jahr'!$C35&gt;0,'Personalkosten 2. Jahr'!$M35/12,0))</f>
        <v>0</v>
      </c>
      <c r="E56" s="54">
        <f>IF('Personalkosten 2. Jahr'!$D35&gt;0,IF('Personalkosten 2. Jahr'!$D35&lt;=Hilfstabelle!E$2=AND('Personalkosten 2. Jahr'!$E35&gt;=Hilfstabelle!E$2),'Personalkosten 2. Jahr'!$M35/('Personalkosten 2. Jahr'!$E35-'Personalkosten 2. Jahr'!$D35+1),0),IF('Personalkosten 2. Jahr'!$C35&gt;0,'Personalkosten 2. Jahr'!$M35/12,0))</f>
        <v>0</v>
      </c>
      <c r="F56" s="54">
        <f>IF('Personalkosten 2. Jahr'!$D35&gt;0,IF('Personalkosten 2. Jahr'!$D35&lt;=Hilfstabelle!F$2=AND('Personalkosten 2. Jahr'!$E35&gt;=Hilfstabelle!F$2),'Personalkosten 2. Jahr'!$M35/('Personalkosten 2. Jahr'!$E35-'Personalkosten 2. Jahr'!$D35+1),0),IF('Personalkosten 2. Jahr'!$C35&gt;0,'Personalkosten 2. Jahr'!$M35/12,0))</f>
        <v>0</v>
      </c>
      <c r="G56" s="54">
        <f>IF('Personalkosten 2. Jahr'!$D35&gt;0,IF('Personalkosten 2. Jahr'!$D35&lt;=Hilfstabelle!G$2=AND('Personalkosten 2. Jahr'!$E35&gt;=Hilfstabelle!G$2),'Personalkosten 2. Jahr'!$M35/('Personalkosten 2. Jahr'!$E35-'Personalkosten 2. Jahr'!$D35+1),0),IF('Personalkosten 2. Jahr'!$C35&gt;0,'Personalkosten 2. Jahr'!$M35/12,0))</f>
        <v>0</v>
      </c>
      <c r="H56" s="54">
        <f>IF('Personalkosten 2. Jahr'!$D35&gt;0,IF('Personalkosten 2. Jahr'!$D35&lt;=Hilfstabelle!H$2=AND('Personalkosten 2. Jahr'!$E35&gt;=Hilfstabelle!H$2),'Personalkosten 2. Jahr'!$M35/('Personalkosten 2. Jahr'!$E35-'Personalkosten 2. Jahr'!$D35+1),0),IF('Personalkosten 2. Jahr'!$C35&gt;0,'Personalkosten 2. Jahr'!$M35/12,0))</f>
        <v>0</v>
      </c>
      <c r="I56" s="54">
        <f>IF('Personalkosten 2. Jahr'!$D35&gt;0,IF('Personalkosten 2. Jahr'!$D35&lt;=Hilfstabelle!I$2=AND('Personalkosten 2. Jahr'!$E35&gt;=Hilfstabelle!I$2),'Personalkosten 2. Jahr'!$M35/('Personalkosten 2. Jahr'!$E35-'Personalkosten 2. Jahr'!$D35+1),0),IF('Personalkosten 2. Jahr'!$C35&gt;0,'Personalkosten 2. Jahr'!$M35/12,0))</f>
        <v>0</v>
      </c>
      <c r="J56" s="54">
        <f>IF('Personalkosten 2. Jahr'!$D35&gt;0,IF('Personalkosten 2. Jahr'!$D35&lt;=Hilfstabelle!J$2=AND('Personalkosten 2. Jahr'!$E35&gt;=Hilfstabelle!J$2),'Personalkosten 2. Jahr'!$M35/('Personalkosten 2. Jahr'!$E35-'Personalkosten 2. Jahr'!$D35+1),0),IF('Personalkosten 2. Jahr'!$C35&gt;0,'Personalkosten 2. Jahr'!$M35/12,0))</f>
        <v>0</v>
      </c>
      <c r="K56" s="54">
        <f>IF('Personalkosten 2. Jahr'!$D35&gt;0,IF('Personalkosten 2. Jahr'!$D35&lt;=Hilfstabelle!K$2=AND('Personalkosten 2. Jahr'!$E35&gt;=Hilfstabelle!K$2),'Personalkosten 2. Jahr'!$M35/('Personalkosten 2. Jahr'!$E35-'Personalkosten 2. Jahr'!$D35+1),0),IF('Personalkosten 2. Jahr'!$C35&gt;0,'Personalkosten 2. Jahr'!$M35/12,0))</f>
        <v>0</v>
      </c>
      <c r="L56" s="54">
        <f>IF('Personalkosten 2. Jahr'!$D35&gt;0,IF('Personalkosten 2. Jahr'!$D35&lt;=Hilfstabelle!L$2=AND('Personalkosten 2. Jahr'!$E35&gt;=Hilfstabelle!L$2),'Personalkosten 2. Jahr'!$M35/('Personalkosten 2. Jahr'!$E35-'Personalkosten 2. Jahr'!$D35+1),0),IF('Personalkosten 2. Jahr'!$C35&gt;0,'Personalkosten 2. Jahr'!$M35/12,0))</f>
        <v>0</v>
      </c>
      <c r="M56" s="54">
        <f>IF('Personalkosten 2. Jahr'!$D35&gt;0,IF('Personalkosten 2. Jahr'!$D35&lt;=Hilfstabelle!M$2=AND('Personalkosten 2. Jahr'!$E35&gt;=Hilfstabelle!M$2),'Personalkosten 2. Jahr'!$M35/('Personalkosten 2. Jahr'!$E35-'Personalkosten 2. Jahr'!$D35+1),0),IF('Personalkosten 2. Jahr'!$C35&gt;0,'Personalkosten 2. Jahr'!$M35/12,0))</f>
        <v>0</v>
      </c>
      <c r="N56" s="55">
        <f t="shared" si="4"/>
        <v>0</v>
      </c>
      <c r="O56" s="34"/>
    </row>
    <row r="57" spans="1:15">
      <c r="A57" s="32">
        <v>22</v>
      </c>
      <c r="B57" s="54">
        <f>IF('Personalkosten 2. Jahr'!$D36&gt;0,IF('Personalkosten 2. Jahr'!$D36&lt;=Hilfstabelle!B$2=AND('Personalkosten 2. Jahr'!$E36&gt;=Hilfstabelle!B$2),'Personalkosten 2. Jahr'!$M36/('Personalkosten 2. Jahr'!$E36-'Personalkosten 2. Jahr'!$D36+1),0),IF('Personalkosten 2. Jahr'!$C36&gt;0,'Personalkosten 2. Jahr'!$M36/12,0))</f>
        <v>0</v>
      </c>
      <c r="C57" s="54">
        <f>IF('Personalkosten 2. Jahr'!$D36&gt;0,IF('Personalkosten 2. Jahr'!$D36&lt;=Hilfstabelle!C$2=AND('Personalkosten 2. Jahr'!$E36&gt;=Hilfstabelle!C$2),'Personalkosten 2. Jahr'!$M36/('Personalkosten 2. Jahr'!$E36-'Personalkosten 2. Jahr'!$D36+1),0),IF('Personalkosten 2. Jahr'!$C36&gt;0,'Personalkosten 2. Jahr'!$M36/12,0))</f>
        <v>0</v>
      </c>
      <c r="D57" s="54">
        <f>IF('Personalkosten 2. Jahr'!$D36&gt;0,IF('Personalkosten 2. Jahr'!$D36&lt;=Hilfstabelle!D$2=AND('Personalkosten 2. Jahr'!$E36&gt;=Hilfstabelle!D$2),'Personalkosten 2. Jahr'!$M36/('Personalkosten 2. Jahr'!$E36-'Personalkosten 2. Jahr'!$D36+1),0),IF('Personalkosten 2. Jahr'!$C36&gt;0,'Personalkosten 2. Jahr'!$M36/12,0))</f>
        <v>0</v>
      </c>
      <c r="E57" s="54">
        <f>IF('Personalkosten 2. Jahr'!$D36&gt;0,IF('Personalkosten 2. Jahr'!$D36&lt;=Hilfstabelle!E$2=AND('Personalkosten 2. Jahr'!$E36&gt;=Hilfstabelle!E$2),'Personalkosten 2. Jahr'!$M36/('Personalkosten 2. Jahr'!$E36-'Personalkosten 2. Jahr'!$D36+1),0),IF('Personalkosten 2. Jahr'!$C36&gt;0,'Personalkosten 2. Jahr'!$M36/12,0))</f>
        <v>0</v>
      </c>
      <c r="F57" s="54">
        <f>IF('Personalkosten 2. Jahr'!$D36&gt;0,IF('Personalkosten 2. Jahr'!$D36&lt;=Hilfstabelle!F$2=AND('Personalkosten 2. Jahr'!$E36&gt;=Hilfstabelle!F$2),'Personalkosten 2. Jahr'!$M36/('Personalkosten 2. Jahr'!$E36-'Personalkosten 2. Jahr'!$D36+1),0),IF('Personalkosten 2. Jahr'!$C36&gt;0,'Personalkosten 2. Jahr'!$M36/12,0))</f>
        <v>0</v>
      </c>
      <c r="G57" s="54">
        <f>IF('Personalkosten 2. Jahr'!$D36&gt;0,IF('Personalkosten 2. Jahr'!$D36&lt;=Hilfstabelle!G$2=AND('Personalkosten 2. Jahr'!$E36&gt;=Hilfstabelle!G$2),'Personalkosten 2. Jahr'!$M36/('Personalkosten 2. Jahr'!$E36-'Personalkosten 2. Jahr'!$D36+1),0),IF('Personalkosten 2. Jahr'!$C36&gt;0,'Personalkosten 2. Jahr'!$M36/12,0))</f>
        <v>0</v>
      </c>
      <c r="H57" s="54">
        <f>IF('Personalkosten 2. Jahr'!$D36&gt;0,IF('Personalkosten 2. Jahr'!$D36&lt;=Hilfstabelle!H$2=AND('Personalkosten 2. Jahr'!$E36&gt;=Hilfstabelle!H$2),'Personalkosten 2. Jahr'!$M36/('Personalkosten 2. Jahr'!$E36-'Personalkosten 2. Jahr'!$D36+1),0),IF('Personalkosten 2. Jahr'!$C36&gt;0,'Personalkosten 2. Jahr'!$M36/12,0))</f>
        <v>0</v>
      </c>
      <c r="I57" s="54">
        <f>IF('Personalkosten 2. Jahr'!$D36&gt;0,IF('Personalkosten 2. Jahr'!$D36&lt;=Hilfstabelle!I$2=AND('Personalkosten 2. Jahr'!$E36&gt;=Hilfstabelle!I$2),'Personalkosten 2. Jahr'!$M36/('Personalkosten 2. Jahr'!$E36-'Personalkosten 2. Jahr'!$D36+1),0),IF('Personalkosten 2. Jahr'!$C36&gt;0,'Personalkosten 2. Jahr'!$M36/12,0))</f>
        <v>0</v>
      </c>
      <c r="J57" s="54">
        <f>IF('Personalkosten 2. Jahr'!$D36&gt;0,IF('Personalkosten 2. Jahr'!$D36&lt;=Hilfstabelle!J$2=AND('Personalkosten 2. Jahr'!$E36&gt;=Hilfstabelle!J$2),'Personalkosten 2. Jahr'!$M36/('Personalkosten 2. Jahr'!$E36-'Personalkosten 2. Jahr'!$D36+1),0),IF('Personalkosten 2. Jahr'!$C36&gt;0,'Personalkosten 2. Jahr'!$M36/12,0))</f>
        <v>0</v>
      </c>
      <c r="K57" s="54">
        <f>IF('Personalkosten 2. Jahr'!$D36&gt;0,IF('Personalkosten 2. Jahr'!$D36&lt;=Hilfstabelle!K$2=AND('Personalkosten 2. Jahr'!$E36&gt;=Hilfstabelle!K$2),'Personalkosten 2. Jahr'!$M36/('Personalkosten 2. Jahr'!$E36-'Personalkosten 2. Jahr'!$D36+1),0),IF('Personalkosten 2. Jahr'!$C36&gt;0,'Personalkosten 2. Jahr'!$M36/12,0))</f>
        <v>0</v>
      </c>
      <c r="L57" s="54">
        <f>IF('Personalkosten 2. Jahr'!$D36&gt;0,IF('Personalkosten 2. Jahr'!$D36&lt;=Hilfstabelle!L$2=AND('Personalkosten 2. Jahr'!$E36&gt;=Hilfstabelle!L$2),'Personalkosten 2. Jahr'!$M36/('Personalkosten 2. Jahr'!$E36-'Personalkosten 2. Jahr'!$D36+1),0),IF('Personalkosten 2. Jahr'!$C36&gt;0,'Personalkosten 2. Jahr'!$M36/12,0))</f>
        <v>0</v>
      </c>
      <c r="M57" s="54">
        <f>IF('Personalkosten 2. Jahr'!$D36&gt;0,IF('Personalkosten 2. Jahr'!$D36&lt;=Hilfstabelle!M$2=AND('Personalkosten 2. Jahr'!$E36&gt;=Hilfstabelle!M$2),'Personalkosten 2. Jahr'!$M36/('Personalkosten 2. Jahr'!$E36-'Personalkosten 2. Jahr'!$D36+1),0),IF('Personalkosten 2. Jahr'!$C36&gt;0,'Personalkosten 2. Jahr'!$M36/12,0))</f>
        <v>0</v>
      </c>
      <c r="N57" s="55">
        <f t="shared" si="4"/>
        <v>0</v>
      </c>
      <c r="O57" s="34"/>
    </row>
    <row r="58" spans="1:15">
      <c r="A58" s="32">
        <v>23</v>
      </c>
      <c r="B58" s="54">
        <f>IF('Personalkosten 2. Jahr'!$D37&gt;0,IF('Personalkosten 2. Jahr'!$D37&lt;=Hilfstabelle!B$2=AND('Personalkosten 2. Jahr'!$E37&gt;=Hilfstabelle!B$2),'Personalkosten 2. Jahr'!$M37/('Personalkosten 2. Jahr'!$E37-'Personalkosten 2. Jahr'!$D37+1),0),IF('Personalkosten 2. Jahr'!$C37&gt;0,'Personalkosten 2. Jahr'!$M37/12,0))</f>
        <v>0</v>
      </c>
      <c r="C58" s="54">
        <f>IF('Personalkosten 2. Jahr'!$D37&gt;0,IF('Personalkosten 2. Jahr'!$D37&lt;=Hilfstabelle!C$2=AND('Personalkosten 2. Jahr'!$E37&gt;=Hilfstabelle!C$2),'Personalkosten 2. Jahr'!$M37/('Personalkosten 2. Jahr'!$E37-'Personalkosten 2. Jahr'!$D37+1),0),IF('Personalkosten 2. Jahr'!$C37&gt;0,'Personalkosten 2. Jahr'!$M37/12,0))</f>
        <v>0</v>
      </c>
      <c r="D58" s="54">
        <f>IF('Personalkosten 2. Jahr'!$D37&gt;0,IF('Personalkosten 2. Jahr'!$D37&lt;=Hilfstabelle!D$2=AND('Personalkosten 2. Jahr'!$E37&gt;=Hilfstabelle!D$2),'Personalkosten 2. Jahr'!$M37/('Personalkosten 2. Jahr'!$E37-'Personalkosten 2. Jahr'!$D37+1),0),IF('Personalkosten 2. Jahr'!$C37&gt;0,'Personalkosten 2. Jahr'!$M37/12,0))</f>
        <v>0</v>
      </c>
      <c r="E58" s="54">
        <f>IF('Personalkosten 2. Jahr'!$D37&gt;0,IF('Personalkosten 2. Jahr'!$D37&lt;=Hilfstabelle!E$2=AND('Personalkosten 2. Jahr'!$E37&gt;=Hilfstabelle!E$2),'Personalkosten 2. Jahr'!$M37/('Personalkosten 2. Jahr'!$E37-'Personalkosten 2. Jahr'!$D37+1),0),IF('Personalkosten 2. Jahr'!$C37&gt;0,'Personalkosten 2. Jahr'!$M37/12,0))</f>
        <v>0</v>
      </c>
      <c r="F58" s="54">
        <f>IF('Personalkosten 2. Jahr'!$D37&gt;0,IF('Personalkosten 2. Jahr'!$D37&lt;=Hilfstabelle!F$2=AND('Personalkosten 2. Jahr'!$E37&gt;=Hilfstabelle!F$2),'Personalkosten 2. Jahr'!$M37/('Personalkosten 2. Jahr'!$E37-'Personalkosten 2. Jahr'!$D37+1),0),IF('Personalkosten 2. Jahr'!$C37&gt;0,'Personalkosten 2. Jahr'!$M37/12,0))</f>
        <v>0</v>
      </c>
      <c r="G58" s="54">
        <f>IF('Personalkosten 2. Jahr'!$D37&gt;0,IF('Personalkosten 2. Jahr'!$D37&lt;=Hilfstabelle!G$2=AND('Personalkosten 2. Jahr'!$E37&gt;=Hilfstabelle!G$2),'Personalkosten 2. Jahr'!$M37/('Personalkosten 2. Jahr'!$E37-'Personalkosten 2. Jahr'!$D37+1),0),IF('Personalkosten 2. Jahr'!$C37&gt;0,'Personalkosten 2. Jahr'!$M37/12,0))</f>
        <v>0</v>
      </c>
      <c r="H58" s="54">
        <f>IF('Personalkosten 2. Jahr'!$D37&gt;0,IF('Personalkosten 2. Jahr'!$D37&lt;=Hilfstabelle!H$2=AND('Personalkosten 2. Jahr'!$E37&gt;=Hilfstabelle!H$2),'Personalkosten 2. Jahr'!$M37/('Personalkosten 2. Jahr'!$E37-'Personalkosten 2. Jahr'!$D37+1),0),IF('Personalkosten 2. Jahr'!$C37&gt;0,'Personalkosten 2. Jahr'!$M37/12,0))</f>
        <v>0</v>
      </c>
      <c r="I58" s="54">
        <f>IF('Personalkosten 2. Jahr'!$D37&gt;0,IF('Personalkosten 2. Jahr'!$D37&lt;=Hilfstabelle!I$2=AND('Personalkosten 2. Jahr'!$E37&gt;=Hilfstabelle!I$2),'Personalkosten 2. Jahr'!$M37/('Personalkosten 2. Jahr'!$E37-'Personalkosten 2. Jahr'!$D37+1),0),IF('Personalkosten 2. Jahr'!$C37&gt;0,'Personalkosten 2. Jahr'!$M37/12,0))</f>
        <v>0</v>
      </c>
      <c r="J58" s="54">
        <f>IF('Personalkosten 2. Jahr'!$D37&gt;0,IF('Personalkosten 2. Jahr'!$D37&lt;=Hilfstabelle!J$2=AND('Personalkosten 2. Jahr'!$E37&gt;=Hilfstabelle!J$2),'Personalkosten 2. Jahr'!$M37/('Personalkosten 2. Jahr'!$E37-'Personalkosten 2. Jahr'!$D37+1),0),IF('Personalkosten 2. Jahr'!$C37&gt;0,'Personalkosten 2. Jahr'!$M37/12,0))</f>
        <v>0</v>
      </c>
      <c r="K58" s="54">
        <f>IF('Personalkosten 2. Jahr'!$D37&gt;0,IF('Personalkosten 2. Jahr'!$D37&lt;=Hilfstabelle!K$2=AND('Personalkosten 2. Jahr'!$E37&gt;=Hilfstabelle!K$2),'Personalkosten 2. Jahr'!$M37/('Personalkosten 2. Jahr'!$E37-'Personalkosten 2. Jahr'!$D37+1),0),IF('Personalkosten 2. Jahr'!$C37&gt;0,'Personalkosten 2. Jahr'!$M37/12,0))</f>
        <v>0</v>
      </c>
      <c r="L58" s="54">
        <f>IF('Personalkosten 2. Jahr'!$D37&gt;0,IF('Personalkosten 2. Jahr'!$D37&lt;=Hilfstabelle!L$2=AND('Personalkosten 2. Jahr'!$E37&gt;=Hilfstabelle!L$2),'Personalkosten 2. Jahr'!$M37/('Personalkosten 2. Jahr'!$E37-'Personalkosten 2. Jahr'!$D37+1),0),IF('Personalkosten 2. Jahr'!$C37&gt;0,'Personalkosten 2. Jahr'!$M37/12,0))</f>
        <v>0</v>
      </c>
      <c r="M58" s="54">
        <f>IF('Personalkosten 2. Jahr'!$D37&gt;0,IF('Personalkosten 2. Jahr'!$D37&lt;=Hilfstabelle!M$2=AND('Personalkosten 2. Jahr'!$E37&gt;=Hilfstabelle!M$2),'Personalkosten 2. Jahr'!$M37/('Personalkosten 2. Jahr'!$E37-'Personalkosten 2. Jahr'!$D37+1),0),IF('Personalkosten 2. Jahr'!$C37&gt;0,'Personalkosten 2. Jahr'!$M37/12,0))</f>
        <v>0</v>
      </c>
      <c r="N58" s="55">
        <f t="shared" si="4"/>
        <v>0</v>
      </c>
      <c r="O58" s="34"/>
    </row>
    <row r="59" spans="1:15">
      <c r="A59" s="32">
        <v>24</v>
      </c>
      <c r="B59" s="54">
        <f>IF('Personalkosten 2. Jahr'!$D38&gt;0,IF('Personalkosten 2. Jahr'!$D38&lt;=Hilfstabelle!B$2=AND('Personalkosten 2. Jahr'!$E38&gt;=Hilfstabelle!B$2),'Personalkosten 2. Jahr'!$M38/('Personalkosten 2. Jahr'!$E38-'Personalkosten 2. Jahr'!$D38+1),0),IF('Personalkosten 2. Jahr'!$C38&gt;0,'Personalkosten 2. Jahr'!$M38/12,0))</f>
        <v>0</v>
      </c>
      <c r="C59" s="54">
        <f>IF('Personalkosten 2. Jahr'!$D38&gt;0,IF('Personalkosten 2. Jahr'!$D38&lt;=Hilfstabelle!C$2=AND('Personalkosten 2. Jahr'!$E38&gt;=Hilfstabelle!C$2),'Personalkosten 2. Jahr'!$M38/('Personalkosten 2. Jahr'!$E38-'Personalkosten 2. Jahr'!$D38+1),0),IF('Personalkosten 2. Jahr'!$C38&gt;0,'Personalkosten 2. Jahr'!$M38/12,0))</f>
        <v>0</v>
      </c>
      <c r="D59" s="54">
        <f>IF('Personalkosten 2. Jahr'!$D38&gt;0,IF('Personalkosten 2. Jahr'!$D38&lt;=Hilfstabelle!D$2=AND('Personalkosten 2. Jahr'!$E38&gt;=Hilfstabelle!D$2),'Personalkosten 2. Jahr'!$M38/('Personalkosten 2. Jahr'!$E38-'Personalkosten 2. Jahr'!$D38+1),0),IF('Personalkosten 2. Jahr'!$C38&gt;0,'Personalkosten 2. Jahr'!$M38/12,0))</f>
        <v>0</v>
      </c>
      <c r="E59" s="54">
        <f>IF('Personalkosten 2. Jahr'!$D38&gt;0,IF('Personalkosten 2. Jahr'!$D38&lt;=Hilfstabelle!E$2=AND('Personalkosten 2. Jahr'!$E38&gt;=Hilfstabelle!E$2),'Personalkosten 2. Jahr'!$M38/('Personalkosten 2. Jahr'!$E38-'Personalkosten 2. Jahr'!$D38+1),0),IF('Personalkosten 2. Jahr'!$C38&gt;0,'Personalkosten 2. Jahr'!$M38/12,0))</f>
        <v>0</v>
      </c>
      <c r="F59" s="54">
        <f>IF('Personalkosten 2. Jahr'!$D38&gt;0,IF('Personalkosten 2. Jahr'!$D38&lt;=Hilfstabelle!F$2=AND('Personalkosten 2. Jahr'!$E38&gt;=Hilfstabelle!F$2),'Personalkosten 2. Jahr'!$M38/('Personalkosten 2. Jahr'!$E38-'Personalkosten 2. Jahr'!$D38+1),0),IF('Personalkosten 2. Jahr'!$C38&gt;0,'Personalkosten 2. Jahr'!$M38/12,0))</f>
        <v>0</v>
      </c>
      <c r="G59" s="54">
        <f>IF('Personalkosten 2. Jahr'!$D38&gt;0,IF('Personalkosten 2. Jahr'!$D38&lt;=Hilfstabelle!G$2=AND('Personalkosten 2. Jahr'!$E38&gt;=Hilfstabelle!G$2),'Personalkosten 2. Jahr'!$M38/('Personalkosten 2. Jahr'!$E38-'Personalkosten 2. Jahr'!$D38+1),0),IF('Personalkosten 2. Jahr'!$C38&gt;0,'Personalkosten 2. Jahr'!$M38/12,0))</f>
        <v>0</v>
      </c>
      <c r="H59" s="54">
        <f>IF('Personalkosten 2. Jahr'!$D38&gt;0,IF('Personalkosten 2. Jahr'!$D38&lt;=Hilfstabelle!H$2=AND('Personalkosten 2. Jahr'!$E38&gt;=Hilfstabelle!H$2),'Personalkosten 2. Jahr'!$M38/('Personalkosten 2. Jahr'!$E38-'Personalkosten 2. Jahr'!$D38+1),0),IF('Personalkosten 2. Jahr'!$C38&gt;0,'Personalkosten 2. Jahr'!$M38/12,0))</f>
        <v>0</v>
      </c>
      <c r="I59" s="54">
        <f>IF('Personalkosten 2. Jahr'!$D38&gt;0,IF('Personalkosten 2. Jahr'!$D38&lt;=Hilfstabelle!I$2=AND('Personalkosten 2. Jahr'!$E38&gt;=Hilfstabelle!I$2),'Personalkosten 2. Jahr'!$M38/('Personalkosten 2. Jahr'!$E38-'Personalkosten 2. Jahr'!$D38+1),0),IF('Personalkosten 2. Jahr'!$C38&gt;0,'Personalkosten 2. Jahr'!$M38/12,0))</f>
        <v>0</v>
      </c>
      <c r="J59" s="54">
        <f>IF('Personalkosten 2. Jahr'!$D38&gt;0,IF('Personalkosten 2. Jahr'!$D38&lt;=Hilfstabelle!J$2=AND('Personalkosten 2. Jahr'!$E38&gt;=Hilfstabelle!J$2),'Personalkosten 2. Jahr'!$M38/('Personalkosten 2. Jahr'!$E38-'Personalkosten 2. Jahr'!$D38+1),0),IF('Personalkosten 2. Jahr'!$C38&gt;0,'Personalkosten 2. Jahr'!$M38/12,0))</f>
        <v>0</v>
      </c>
      <c r="K59" s="54">
        <f>IF('Personalkosten 2. Jahr'!$D38&gt;0,IF('Personalkosten 2. Jahr'!$D38&lt;=Hilfstabelle!K$2=AND('Personalkosten 2. Jahr'!$E38&gt;=Hilfstabelle!K$2),'Personalkosten 2. Jahr'!$M38/('Personalkosten 2. Jahr'!$E38-'Personalkosten 2. Jahr'!$D38+1),0),IF('Personalkosten 2. Jahr'!$C38&gt;0,'Personalkosten 2. Jahr'!$M38/12,0))</f>
        <v>0</v>
      </c>
      <c r="L59" s="54">
        <f>IF('Personalkosten 2. Jahr'!$D38&gt;0,IF('Personalkosten 2. Jahr'!$D38&lt;=Hilfstabelle!L$2=AND('Personalkosten 2. Jahr'!$E38&gt;=Hilfstabelle!L$2),'Personalkosten 2. Jahr'!$M38/('Personalkosten 2. Jahr'!$E38-'Personalkosten 2. Jahr'!$D38+1),0),IF('Personalkosten 2. Jahr'!$C38&gt;0,'Personalkosten 2. Jahr'!$M38/12,0))</f>
        <v>0</v>
      </c>
      <c r="M59" s="54">
        <f>IF('Personalkosten 2. Jahr'!$D38&gt;0,IF('Personalkosten 2. Jahr'!$D38&lt;=Hilfstabelle!M$2=AND('Personalkosten 2. Jahr'!$E38&gt;=Hilfstabelle!M$2),'Personalkosten 2. Jahr'!$M38/('Personalkosten 2. Jahr'!$E38-'Personalkosten 2. Jahr'!$D38+1),0),IF('Personalkosten 2. Jahr'!$C38&gt;0,'Personalkosten 2. Jahr'!$M38/12,0))</f>
        <v>0</v>
      </c>
      <c r="N59" s="55">
        <f t="shared" si="4"/>
        <v>0</v>
      </c>
      <c r="O59" s="34"/>
    </row>
    <row r="60" spans="1:15">
      <c r="A60" s="32" t="s">
        <v>359</v>
      </c>
      <c r="B60" s="57" t="e">
        <f>('Personalkosten 2. Jahr'!$M$40+'Personalkosten 2. Jahr'!$M$41)*Hilfstabelle!B61/'Personalkosten 2. Jahr'!$M$39</f>
        <v>#DIV/0!</v>
      </c>
      <c r="C60" s="57" t="e">
        <f>('Personalkosten 2. Jahr'!$M$40+'Personalkosten 2. Jahr'!$M$41)*Hilfstabelle!C61/'Personalkosten 2. Jahr'!$M$39</f>
        <v>#DIV/0!</v>
      </c>
      <c r="D60" s="57" t="e">
        <f>('Personalkosten 2. Jahr'!$M$40+'Personalkosten 2. Jahr'!$M$41)*Hilfstabelle!D61/'Personalkosten 2. Jahr'!$M$39</f>
        <v>#DIV/0!</v>
      </c>
      <c r="E60" s="57" t="e">
        <f>('Personalkosten 2. Jahr'!$M$40+'Personalkosten 2. Jahr'!$M$41)*Hilfstabelle!E61/'Personalkosten 2. Jahr'!$M$39</f>
        <v>#DIV/0!</v>
      </c>
      <c r="F60" s="57" t="e">
        <f>('Personalkosten 2. Jahr'!$M$40+'Personalkosten 2. Jahr'!$M$41)*Hilfstabelle!F61/'Personalkosten 2. Jahr'!$M$39</f>
        <v>#DIV/0!</v>
      </c>
      <c r="G60" s="57" t="e">
        <f>('Personalkosten 2. Jahr'!$M$40+'Personalkosten 2. Jahr'!$M$41)*Hilfstabelle!G61/'Personalkosten 2. Jahr'!$M$39</f>
        <v>#DIV/0!</v>
      </c>
      <c r="H60" s="57" t="e">
        <f>('Personalkosten 2. Jahr'!$M$40+'Personalkosten 2. Jahr'!$M$41)*Hilfstabelle!H61/'Personalkosten 2. Jahr'!$M$39</f>
        <v>#DIV/0!</v>
      </c>
      <c r="I60" s="57" t="e">
        <f>('Personalkosten 2. Jahr'!$M$40+'Personalkosten 2. Jahr'!$M$41)*Hilfstabelle!I61/'Personalkosten 2. Jahr'!$M$39</f>
        <v>#DIV/0!</v>
      </c>
      <c r="J60" s="57" t="e">
        <f>('Personalkosten 2. Jahr'!$M$40+'Personalkosten 2. Jahr'!$M$41)*Hilfstabelle!J61/'Personalkosten 2. Jahr'!$M$39</f>
        <v>#DIV/0!</v>
      </c>
      <c r="K60" s="57" t="e">
        <f>('Personalkosten 2. Jahr'!$M$40+'Personalkosten 2. Jahr'!$M$41)*Hilfstabelle!K61/'Personalkosten 2. Jahr'!$M$39</f>
        <v>#DIV/0!</v>
      </c>
      <c r="L60" s="57" t="e">
        <f>('Personalkosten 2. Jahr'!$M$40+'Personalkosten 2. Jahr'!$M$41)*Hilfstabelle!L61/'Personalkosten 2. Jahr'!$M$39</f>
        <v>#DIV/0!</v>
      </c>
      <c r="M60" s="57" t="e">
        <f>('Personalkosten 2. Jahr'!$M$40+'Personalkosten 2. Jahr'!$M$41)*Hilfstabelle!M61/'Personalkosten 2. Jahr'!$M$39</f>
        <v>#DIV/0!</v>
      </c>
      <c r="N60" s="58" t="e">
        <f t="shared" si="4"/>
        <v>#DIV/0!</v>
      </c>
      <c r="O60" s="34"/>
    </row>
    <row r="61" spans="1:15">
      <c r="A61" s="32" t="s">
        <v>5</v>
      </c>
      <c r="B61" s="57">
        <f>SUM(B36:B59)</f>
        <v>0</v>
      </c>
      <c r="C61" s="57">
        <f>SUM(C36:C59)</f>
        <v>0</v>
      </c>
      <c r="D61" s="57">
        <f t="shared" ref="D61:M61" si="6">SUM(D36:D59)</f>
        <v>0</v>
      </c>
      <c r="E61" s="57">
        <f t="shared" si="6"/>
        <v>0</v>
      </c>
      <c r="F61" s="57">
        <f t="shared" si="6"/>
        <v>0</v>
      </c>
      <c r="G61" s="57">
        <f t="shared" si="6"/>
        <v>0</v>
      </c>
      <c r="H61" s="57">
        <f t="shared" si="6"/>
        <v>0</v>
      </c>
      <c r="I61" s="57">
        <f t="shared" si="6"/>
        <v>0</v>
      </c>
      <c r="J61" s="57">
        <f t="shared" si="6"/>
        <v>0</v>
      </c>
      <c r="K61" s="57">
        <f t="shared" si="6"/>
        <v>0</v>
      </c>
      <c r="L61" s="57">
        <f t="shared" si="6"/>
        <v>0</v>
      </c>
      <c r="M61" s="57">
        <f t="shared" si="6"/>
        <v>0</v>
      </c>
      <c r="N61" s="58">
        <f t="shared" si="4"/>
        <v>0</v>
      </c>
      <c r="O61" s="34"/>
    </row>
    <row r="62" spans="1:15">
      <c r="A62" s="32" t="s">
        <v>5</v>
      </c>
      <c r="B62" s="57">
        <f>IF(B61&gt;0,B60+B61,B61)</f>
        <v>0</v>
      </c>
      <c r="C62" s="57">
        <f>IF(C61&gt;0,C60+C61,C61)</f>
        <v>0</v>
      </c>
      <c r="D62" s="57">
        <f t="shared" ref="D62:M62" si="7">IF(D61&gt;0,D60+D61,D61)</f>
        <v>0</v>
      </c>
      <c r="E62" s="57">
        <f t="shared" si="7"/>
        <v>0</v>
      </c>
      <c r="F62" s="57">
        <f t="shared" si="7"/>
        <v>0</v>
      </c>
      <c r="G62" s="57">
        <f t="shared" si="7"/>
        <v>0</v>
      </c>
      <c r="H62" s="57">
        <f t="shared" si="7"/>
        <v>0</v>
      </c>
      <c r="I62" s="57">
        <f t="shared" si="7"/>
        <v>0</v>
      </c>
      <c r="J62" s="57">
        <f t="shared" si="7"/>
        <v>0</v>
      </c>
      <c r="K62" s="57">
        <f t="shared" si="7"/>
        <v>0</v>
      </c>
      <c r="L62" s="57">
        <f t="shared" si="7"/>
        <v>0</v>
      </c>
      <c r="M62" s="57">
        <f t="shared" si="7"/>
        <v>0</v>
      </c>
      <c r="N62" s="58">
        <f t="shared" si="4"/>
        <v>0</v>
      </c>
      <c r="O62" s="34"/>
    </row>
    <row r="63" spans="1:15">
      <c r="A63" s="32"/>
      <c r="B63" s="56"/>
      <c r="C63" s="56"/>
      <c r="D63" s="56"/>
      <c r="E63" s="56"/>
      <c r="F63" s="56"/>
      <c r="G63" s="56"/>
      <c r="H63" s="56"/>
      <c r="I63" s="56"/>
      <c r="J63" s="56"/>
      <c r="K63" s="56"/>
      <c r="L63" s="56"/>
      <c r="M63" s="56"/>
      <c r="N63" s="56"/>
      <c r="O63" s="34"/>
    </row>
    <row r="64" spans="1:15">
      <c r="A64" s="32"/>
      <c r="B64" s="56"/>
      <c r="C64" s="56"/>
      <c r="D64" s="56"/>
      <c r="E64" s="56"/>
      <c r="F64" s="56"/>
      <c r="G64" s="56"/>
      <c r="H64" s="56"/>
      <c r="I64" s="56"/>
      <c r="J64" s="56"/>
      <c r="K64" s="56"/>
      <c r="L64" s="56"/>
      <c r="M64" s="56"/>
      <c r="N64" s="56"/>
      <c r="O64" s="34"/>
    </row>
    <row r="65" spans="1:15">
      <c r="A65" s="32"/>
      <c r="B65" s="56"/>
      <c r="C65" s="56"/>
      <c r="D65" s="56"/>
      <c r="E65" s="56"/>
      <c r="F65" s="56"/>
      <c r="G65" s="56"/>
      <c r="H65" s="56"/>
      <c r="I65" s="56"/>
      <c r="J65" s="56"/>
      <c r="K65" s="56"/>
      <c r="L65" s="56"/>
      <c r="M65" s="56"/>
      <c r="N65" s="56"/>
      <c r="O65" s="34"/>
    </row>
    <row r="66" spans="1:15">
      <c r="A66" s="32"/>
      <c r="B66" s="56"/>
      <c r="C66" s="56"/>
      <c r="D66" s="56"/>
      <c r="E66" s="56"/>
      <c r="F66" s="56"/>
      <c r="G66" s="56"/>
      <c r="H66" s="56"/>
      <c r="I66" s="56"/>
      <c r="J66" s="56"/>
      <c r="K66" s="56"/>
      <c r="L66" s="56"/>
      <c r="M66" s="56"/>
      <c r="N66" s="56"/>
      <c r="O66" s="34"/>
    </row>
    <row r="67" spans="1:15">
      <c r="A67" s="32"/>
      <c r="B67" s="56"/>
      <c r="C67" s="56"/>
      <c r="D67" s="56"/>
      <c r="E67" s="56"/>
      <c r="F67" s="56"/>
      <c r="G67" s="56"/>
      <c r="H67" s="56"/>
      <c r="I67" s="56"/>
      <c r="J67" s="56"/>
      <c r="K67" s="56"/>
      <c r="L67" s="56"/>
      <c r="M67" s="56"/>
      <c r="N67" s="56"/>
      <c r="O67" s="34"/>
    </row>
    <row r="68" spans="1:15">
      <c r="A68" s="32" t="s">
        <v>358</v>
      </c>
      <c r="B68" s="56">
        <v>1</v>
      </c>
      <c r="C68" s="56">
        <v>2</v>
      </c>
      <c r="D68" s="56">
        <v>3</v>
      </c>
      <c r="E68" s="56">
        <v>4</v>
      </c>
      <c r="F68" s="56">
        <v>5</v>
      </c>
      <c r="G68" s="56">
        <v>6</v>
      </c>
      <c r="H68" s="56">
        <v>7</v>
      </c>
      <c r="I68" s="56">
        <v>8</v>
      </c>
      <c r="J68" s="56">
        <v>9</v>
      </c>
      <c r="K68" s="56">
        <v>10</v>
      </c>
      <c r="L68" s="56">
        <v>11</v>
      </c>
      <c r="M68" s="56">
        <v>12</v>
      </c>
      <c r="N68" s="57" t="s">
        <v>5</v>
      </c>
      <c r="O68" s="34"/>
    </row>
    <row r="69" spans="1:15">
      <c r="A69" s="32">
        <v>1</v>
      </c>
      <c r="B69" s="54">
        <f>IF('Personalkosten 3. Jahr'!$D15&gt;0,IF('Personalkosten 3. Jahr'!$D15&lt;=Hilfstabelle!B$2=AND('Personalkosten 3. Jahr'!$E15&gt;=Hilfstabelle!B$2),'Personalkosten 3. Jahr'!$M15/('Personalkosten 3. Jahr'!$E15-'Personalkosten 3. Jahr'!$D15+1),0),IF('Personalkosten 3. Jahr'!$C15&gt;0,'Personalkosten 3. Jahr'!$M15/12,0))</f>
        <v>0</v>
      </c>
      <c r="C69" s="54">
        <f>IF('Personalkosten 3. Jahr'!$D15&gt;0,IF('Personalkosten 3. Jahr'!$D15&lt;=Hilfstabelle!C$2=AND('Personalkosten 3. Jahr'!$E15&gt;=Hilfstabelle!C$2),'Personalkosten 3. Jahr'!$M15/('Personalkosten 3. Jahr'!$E15-'Personalkosten 3. Jahr'!$D15+1),0),IF('Personalkosten 3. Jahr'!$C15&gt;0,'Personalkosten 3. Jahr'!$M15/12,0))</f>
        <v>0</v>
      </c>
      <c r="D69" s="54">
        <f>IF('Personalkosten 3. Jahr'!$D15&gt;0,IF('Personalkosten 3. Jahr'!$D15&lt;=Hilfstabelle!D$2=AND('Personalkosten 3. Jahr'!$E15&gt;=Hilfstabelle!D$2),'Personalkosten 3. Jahr'!$M15/('Personalkosten 3. Jahr'!$E15-'Personalkosten 3. Jahr'!$D15+1),0),IF('Personalkosten 3. Jahr'!$C15&gt;0,'Personalkosten 3. Jahr'!$M15/12,0))</f>
        <v>0</v>
      </c>
      <c r="E69" s="54">
        <f>IF('Personalkosten 3. Jahr'!$D15&gt;0,IF('Personalkosten 3. Jahr'!$D15&lt;=Hilfstabelle!E$2=AND('Personalkosten 3. Jahr'!$E15&gt;=Hilfstabelle!E$2),'Personalkosten 3. Jahr'!$M15/('Personalkosten 3. Jahr'!$E15-'Personalkosten 3. Jahr'!$D15+1),0),IF('Personalkosten 3. Jahr'!$C15&gt;0,'Personalkosten 3. Jahr'!$M15/12,0))</f>
        <v>0</v>
      </c>
      <c r="F69" s="54">
        <f>IF('Personalkosten 3. Jahr'!$D15&gt;0,IF('Personalkosten 3. Jahr'!$D15&lt;=Hilfstabelle!F$2=AND('Personalkosten 3. Jahr'!$E15&gt;=Hilfstabelle!F$2),'Personalkosten 3. Jahr'!$M15/('Personalkosten 3. Jahr'!$E15-'Personalkosten 3. Jahr'!$D15+1),0),IF('Personalkosten 3. Jahr'!$C15&gt;0,'Personalkosten 3. Jahr'!$M15/12,0))</f>
        <v>0</v>
      </c>
      <c r="G69" s="54">
        <f>IF('Personalkosten 3. Jahr'!$D15&gt;0,IF('Personalkosten 3. Jahr'!$D15&lt;=Hilfstabelle!G$2=AND('Personalkosten 3. Jahr'!$E15&gt;=Hilfstabelle!G$2),'Personalkosten 3. Jahr'!$M15/('Personalkosten 3. Jahr'!$E15-'Personalkosten 3. Jahr'!$D15+1),0),IF('Personalkosten 3. Jahr'!$C15&gt;0,'Personalkosten 3. Jahr'!$M15/12,0))</f>
        <v>0</v>
      </c>
      <c r="H69" s="54">
        <f>IF('Personalkosten 3. Jahr'!$D15&gt;0,IF('Personalkosten 3. Jahr'!$D15&lt;=Hilfstabelle!H$2=AND('Personalkosten 3. Jahr'!$E15&gt;=Hilfstabelle!H$2),'Personalkosten 3. Jahr'!$M15/('Personalkosten 3. Jahr'!$E15-'Personalkosten 3. Jahr'!$D15+1),0),IF('Personalkosten 3. Jahr'!$C15&gt;0,'Personalkosten 3. Jahr'!$M15/12,0))</f>
        <v>0</v>
      </c>
      <c r="I69" s="54">
        <f>IF('Personalkosten 3. Jahr'!$D15&gt;0,IF('Personalkosten 3. Jahr'!$D15&lt;=Hilfstabelle!I$2=AND('Personalkosten 3. Jahr'!$E15&gt;=Hilfstabelle!I$2),'Personalkosten 3. Jahr'!$M15/('Personalkosten 3. Jahr'!$E15-'Personalkosten 3. Jahr'!$D15+1),0),IF('Personalkosten 3. Jahr'!$C15&gt;0,'Personalkosten 3. Jahr'!$M15/12,0))</f>
        <v>0</v>
      </c>
      <c r="J69" s="54">
        <f>IF('Personalkosten 3. Jahr'!$D15&gt;0,IF('Personalkosten 3. Jahr'!$D15&lt;=Hilfstabelle!J$2=AND('Personalkosten 3. Jahr'!$E15&gt;=Hilfstabelle!J$2),'Personalkosten 3. Jahr'!$M15/('Personalkosten 3. Jahr'!$E15-'Personalkosten 3. Jahr'!$D15+1),0),IF('Personalkosten 3. Jahr'!$C15&gt;0,'Personalkosten 3. Jahr'!$M15/12,0))</f>
        <v>0</v>
      </c>
      <c r="K69" s="54">
        <f>IF('Personalkosten 3. Jahr'!$D15&gt;0,IF('Personalkosten 3. Jahr'!$D15&lt;=Hilfstabelle!K$2=AND('Personalkosten 3. Jahr'!$E15&gt;=Hilfstabelle!K$2),'Personalkosten 3. Jahr'!$M15/('Personalkosten 3. Jahr'!$E15-'Personalkosten 3. Jahr'!$D15+1),0),IF('Personalkosten 3. Jahr'!$C15&gt;0,'Personalkosten 3. Jahr'!$M15/12,0))</f>
        <v>0</v>
      </c>
      <c r="L69" s="54">
        <f>IF('Personalkosten 3. Jahr'!$D15&gt;0,IF('Personalkosten 3. Jahr'!$D15&lt;=Hilfstabelle!L$2=AND('Personalkosten 3. Jahr'!$E15&gt;=Hilfstabelle!L$2),'Personalkosten 3. Jahr'!$M15/('Personalkosten 3. Jahr'!$E15-'Personalkosten 3. Jahr'!$D15+1),0),IF('Personalkosten 3. Jahr'!$C15&gt;0,'Personalkosten 3. Jahr'!$M15/12,0))</f>
        <v>0</v>
      </c>
      <c r="M69" s="54">
        <f>IF('Personalkosten 3. Jahr'!$D15&gt;0,IF('Personalkosten 3. Jahr'!$D15&lt;=Hilfstabelle!M$2=AND('Personalkosten 3. Jahr'!$E15&gt;=Hilfstabelle!M$2),'Personalkosten 3. Jahr'!$M15/('Personalkosten 3. Jahr'!$E15-'Personalkosten 3. Jahr'!$D15+1),0),IF('Personalkosten 3. Jahr'!$C15&gt;0,'Personalkosten 3. Jahr'!$M15/12,0))</f>
        <v>0</v>
      </c>
      <c r="N69" s="55">
        <f>SUM(B69:M69)</f>
        <v>0</v>
      </c>
      <c r="O69" s="34"/>
    </row>
    <row r="70" spans="1:15">
      <c r="A70" s="32">
        <v>2</v>
      </c>
      <c r="B70" s="54">
        <f>IF('Personalkosten 3. Jahr'!$D16&gt;0,IF('Personalkosten 3. Jahr'!$D16&lt;=Hilfstabelle!B$2=AND('Personalkosten 3. Jahr'!$E16&gt;=Hilfstabelle!B$2),'Personalkosten 3. Jahr'!$M16/('Personalkosten 3. Jahr'!$E16-'Personalkosten 3. Jahr'!$D16+1),0),IF('Personalkosten 3. Jahr'!$C16&gt;0,'Personalkosten 3. Jahr'!$M16/12,0))</f>
        <v>0</v>
      </c>
      <c r="C70" s="54">
        <f>IF('Personalkosten 3. Jahr'!$D16&gt;0,IF('Personalkosten 3. Jahr'!$D16&lt;=Hilfstabelle!C$2=AND('Personalkosten 3. Jahr'!$E16&gt;=Hilfstabelle!C$2),'Personalkosten 3. Jahr'!$M16/('Personalkosten 3. Jahr'!$E16-'Personalkosten 3. Jahr'!$D16+1),0),IF('Personalkosten 3. Jahr'!$C16&gt;0,'Personalkosten 3. Jahr'!$M16/12,0))</f>
        <v>0</v>
      </c>
      <c r="D70" s="54">
        <f>IF('Personalkosten 3. Jahr'!$D16&gt;0,IF('Personalkosten 3. Jahr'!$D16&lt;=Hilfstabelle!D$2=AND('Personalkosten 3. Jahr'!$E16&gt;=Hilfstabelle!D$2),'Personalkosten 3. Jahr'!$M16/('Personalkosten 3. Jahr'!$E16-'Personalkosten 3. Jahr'!$D16+1),0),IF('Personalkosten 3. Jahr'!$C16&gt;0,'Personalkosten 3. Jahr'!$M16/12,0))</f>
        <v>0</v>
      </c>
      <c r="E70" s="54">
        <f>IF('Personalkosten 3. Jahr'!$D16&gt;0,IF('Personalkosten 3. Jahr'!$D16&lt;=Hilfstabelle!E$2=AND('Personalkosten 3. Jahr'!$E16&gt;=Hilfstabelle!E$2),'Personalkosten 3. Jahr'!$M16/('Personalkosten 3. Jahr'!$E16-'Personalkosten 3. Jahr'!$D16+1),0),IF('Personalkosten 3. Jahr'!$C16&gt;0,'Personalkosten 3. Jahr'!$M16/12,0))</f>
        <v>0</v>
      </c>
      <c r="F70" s="54">
        <f>IF('Personalkosten 3. Jahr'!$D16&gt;0,IF('Personalkosten 3. Jahr'!$D16&lt;=Hilfstabelle!F$2=AND('Personalkosten 3. Jahr'!$E16&gt;=Hilfstabelle!F$2),'Personalkosten 3. Jahr'!$M16/('Personalkosten 3. Jahr'!$E16-'Personalkosten 3. Jahr'!$D16+1),0),IF('Personalkosten 3. Jahr'!$C16&gt;0,'Personalkosten 3. Jahr'!$M16/12,0))</f>
        <v>0</v>
      </c>
      <c r="G70" s="54">
        <f>IF('Personalkosten 3. Jahr'!$D16&gt;0,IF('Personalkosten 3. Jahr'!$D16&lt;=Hilfstabelle!G$2=AND('Personalkosten 3. Jahr'!$E16&gt;=Hilfstabelle!G$2),'Personalkosten 3. Jahr'!$M16/('Personalkosten 3. Jahr'!$E16-'Personalkosten 3. Jahr'!$D16+1),0),IF('Personalkosten 3. Jahr'!$C16&gt;0,'Personalkosten 3. Jahr'!$M16/12,0))</f>
        <v>0</v>
      </c>
      <c r="H70" s="54">
        <f>IF('Personalkosten 3. Jahr'!$D16&gt;0,IF('Personalkosten 3. Jahr'!$D16&lt;=Hilfstabelle!H$2=AND('Personalkosten 3. Jahr'!$E16&gt;=Hilfstabelle!H$2),'Personalkosten 3. Jahr'!$M16/('Personalkosten 3. Jahr'!$E16-'Personalkosten 3. Jahr'!$D16+1),0),IF('Personalkosten 3. Jahr'!$C16&gt;0,'Personalkosten 3. Jahr'!$M16/12,0))</f>
        <v>0</v>
      </c>
      <c r="I70" s="54">
        <f>IF('Personalkosten 3. Jahr'!$D16&gt;0,IF('Personalkosten 3. Jahr'!$D16&lt;=Hilfstabelle!I$2=AND('Personalkosten 3. Jahr'!$E16&gt;=Hilfstabelle!I$2),'Personalkosten 3. Jahr'!$M16/('Personalkosten 3. Jahr'!$E16-'Personalkosten 3. Jahr'!$D16+1),0),IF('Personalkosten 3. Jahr'!$C16&gt;0,'Personalkosten 3. Jahr'!$M16/12,0))</f>
        <v>0</v>
      </c>
      <c r="J70" s="54">
        <f>IF('Personalkosten 3. Jahr'!$D16&gt;0,IF('Personalkosten 3. Jahr'!$D16&lt;=Hilfstabelle!J$2=AND('Personalkosten 3. Jahr'!$E16&gt;=Hilfstabelle!J$2),'Personalkosten 3. Jahr'!$M16/('Personalkosten 3. Jahr'!$E16-'Personalkosten 3. Jahr'!$D16+1),0),IF('Personalkosten 3. Jahr'!$C16&gt;0,'Personalkosten 3. Jahr'!$M16/12,0))</f>
        <v>0</v>
      </c>
      <c r="K70" s="54">
        <f>IF('Personalkosten 3. Jahr'!$D16&gt;0,IF('Personalkosten 3. Jahr'!$D16&lt;=Hilfstabelle!K$2=AND('Personalkosten 3. Jahr'!$E16&gt;=Hilfstabelle!K$2),'Personalkosten 3. Jahr'!$M16/('Personalkosten 3. Jahr'!$E16-'Personalkosten 3. Jahr'!$D16+1),0),IF('Personalkosten 3. Jahr'!$C16&gt;0,'Personalkosten 3. Jahr'!$M16/12,0))</f>
        <v>0</v>
      </c>
      <c r="L70" s="54">
        <f>IF('Personalkosten 3. Jahr'!$D16&gt;0,IF('Personalkosten 3. Jahr'!$D16&lt;=Hilfstabelle!L$2=AND('Personalkosten 3. Jahr'!$E16&gt;=Hilfstabelle!L$2),'Personalkosten 3. Jahr'!$M16/('Personalkosten 3. Jahr'!$E16-'Personalkosten 3. Jahr'!$D16+1),0),IF('Personalkosten 3. Jahr'!$C16&gt;0,'Personalkosten 3. Jahr'!$M16/12,0))</f>
        <v>0</v>
      </c>
      <c r="M70" s="54">
        <f>IF('Personalkosten 3. Jahr'!$D16&gt;0,IF('Personalkosten 3. Jahr'!$D16&lt;=Hilfstabelle!M$2=AND('Personalkosten 3. Jahr'!$E16&gt;=Hilfstabelle!M$2),'Personalkosten 3. Jahr'!$M16/('Personalkosten 3. Jahr'!$E16-'Personalkosten 3. Jahr'!$D16+1),0),IF('Personalkosten 3. Jahr'!$C16&gt;0,'Personalkosten 3. Jahr'!$M16/12,0))</f>
        <v>0</v>
      </c>
      <c r="N70" s="55">
        <f>SUM(B70:M70)</f>
        <v>0</v>
      </c>
      <c r="O70" s="34"/>
    </row>
    <row r="71" spans="1:15">
      <c r="A71" s="32">
        <v>3</v>
      </c>
      <c r="B71" s="54">
        <f>IF('Personalkosten 3. Jahr'!$D17&gt;0,IF('Personalkosten 3. Jahr'!$D17&lt;=Hilfstabelle!B$2=AND('Personalkosten 3. Jahr'!$E17&gt;=Hilfstabelle!B$2),'Personalkosten 3. Jahr'!$M17/('Personalkosten 3. Jahr'!$E17-'Personalkosten 3. Jahr'!$D17+1),0),IF('Personalkosten 3. Jahr'!$C17&gt;0,'Personalkosten 3. Jahr'!$M17/12,0))</f>
        <v>0</v>
      </c>
      <c r="C71" s="54">
        <f>IF('Personalkosten 3. Jahr'!$D17&gt;0,IF('Personalkosten 3. Jahr'!$D17&lt;=Hilfstabelle!C$2=AND('Personalkosten 3. Jahr'!$E17&gt;=Hilfstabelle!C$2),'Personalkosten 3. Jahr'!$M17/('Personalkosten 3. Jahr'!$E17-'Personalkosten 3. Jahr'!$D17+1),0),IF('Personalkosten 3. Jahr'!$C17&gt;0,'Personalkosten 3. Jahr'!$M17/12,0))</f>
        <v>0</v>
      </c>
      <c r="D71" s="54">
        <f>IF('Personalkosten 3. Jahr'!$D17&gt;0,IF('Personalkosten 3. Jahr'!$D17&lt;=Hilfstabelle!D$2=AND('Personalkosten 3. Jahr'!$E17&gt;=Hilfstabelle!D$2),'Personalkosten 3. Jahr'!$M17/('Personalkosten 3. Jahr'!$E17-'Personalkosten 3. Jahr'!$D17+1),0),IF('Personalkosten 3. Jahr'!$C17&gt;0,'Personalkosten 3. Jahr'!$M17/12,0))</f>
        <v>0</v>
      </c>
      <c r="E71" s="54">
        <f>IF('Personalkosten 3. Jahr'!$D17&gt;0,IF('Personalkosten 3. Jahr'!$D17&lt;=Hilfstabelle!E$2=AND('Personalkosten 3. Jahr'!$E17&gt;=Hilfstabelle!E$2),'Personalkosten 3. Jahr'!$M17/('Personalkosten 3. Jahr'!$E17-'Personalkosten 3. Jahr'!$D17+1),0),IF('Personalkosten 3. Jahr'!$C17&gt;0,'Personalkosten 3. Jahr'!$M17/12,0))</f>
        <v>0</v>
      </c>
      <c r="F71" s="54">
        <f>IF('Personalkosten 3. Jahr'!$D17&gt;0,IF('Personalkosten 3. Jahr'!$D17&lt;=Hilfstabelle!F$2=AND('Personalkosten 3. Jahr'!$E17&gt;=Hilfstabelle!F$2),'Personalkosten 3. Jahr'!$M17/('Personalkosten 3. Jahr'!$E17-'Personalkosten 3. Jahr'!$D17+1),0),IF('Personalkosten 3. Jahr'!$C17&gt;0,'Personalkosten 3. Jahr'!$M17/12,0))</f>
        <v>0</v>
      </c>
      <c r="G71" s="54">
        <f>IF('Personalkosten 3. Jahr'!$D17&gt;0,IF('Personalkosten 3. Jahr'!$D17&lt;=Hilfstabelle!G$2=AND('Personalkosten 3. Jahr'!$E17&gt;=Hilfstabelle!G$2),'Personalkosten 3. Jahr'!$M17/('Personalkosten 3. Jahr'!$E17-'Personalkosten 3. Jahr'!$D17+1),0),IF('Personalkosten 3. Jahr'!$C17&gt;0,'Personalkosten 3. Jahr'!$M17/12,0))</f>
        <v>0</v>
      </c>
      <c r="H71" s="54">
        <f>IF('Personalkosten 3. Jahr'!$D17&gt;0,IF('Personalkosten 3. Jahr'!$D17&lt;=Hilfstabelle!H$2=AND('Personalkosten 3. Jahr'!$E17&gt;=Hilfstabelle!H$2),'Personalkosten 3. Jahr'!$M17/('Personalkosten 3. Jahr'!$E17-'Personalkosten 3. Jahr'!$D17+1),0),IF('Personalkosten 3. Jahr'!$C17&gt;0,'Personalkosten 3. Jahr'!$M17/12,0))</f>
        <v>0</v>
      </c>
      <c r="I71" s="54">
        <f>IF('Personalkosten 3. Jahr'!$D17&gt;0,IF('Personalkosten 3. Jahr'!$D17&lt;=Hilfstabelle!I$2=AND('Personalkosten 3. Jahr'!$E17&gt;=Hilfstabelle!I$2),'Personalkosten 3. Jahr'!$M17/('Personalkosten 3. Jahr'!$E17-'Personalkosten 3. Jahr'!$D17+1),0),IF('Personalkosten 3. Jahr'!$C17&gt;0,'Personalkosten 3. Jahr'!$M17/12,0))</f>
        <v>0</v>
      </c>
      <c r="J71" s="54">
        <f>IF('Personalkosten 3. Jahr'!$D17&gt;0,IF('Personalkosten 3. Jahr'!$D17&lt;=Hilfstabelle!J$2=AND('Personalkosten 3. Jahr'!$E17&gt;=Hilfstabelle!J$2),'Personalkosten 3. Jahr'!$M17/('Personalkosten 3. Jahr'!$E17-'Personalkosten 3. Jahr'!$D17+1),0),IF('Personalkosten 3. Jahr'!$C17&gt;0,'Personalkosten 3. Jahr'!$M17/12,0))</f>
        <v>0</v>
      </c>
      <c r="K71" s="54">
        <f>IF('Personalkosten 3. Jahr'!$D17&gt;0,IF('Personalkosten 3. Jahr'!$D17&lt;=Hilfstabelle!K$2=AND('Personalkosten 3. Jahr'!$E17&gt;=Hilfstabelle!K$2),'Personalkosten 3. Jahr'!$M17/('Personalkosten 3. Jahr'!$E17-'Personalkosten 3. Jahr'!$D17+1),0),IF('Personalkosten 3. Jahr'!$C17&gt;0,'Personalkosten 3. Jahr'!$M17/12,0))</f>
        <v>0</v>
      </c>
      <c r="L71" s="54">
        <f>IF('Personalkosten 3. Jahr'!$D17&gt;0,IF('Personalkosten 3. Jahr'!$D17&lt;=Hilfstabelle!L$2=AND('Personalkosten 3. Jahr'!$E17&gt;=Hilfstabelle!L$2),'Personalkosten 3. Jahr'!$M17/('Personalkosten 3. Jahr'!$E17-'Personalkosten 3. Jahr'!$D17+1),0),IF('Personalkosten 3. Jahr'!$C17&gt;0,'Personalkosten 3. Jahr'!$M17/12,0))</f>
        <v>0</v>
      </c>
      <c r="M71" s="54">
        <f>IF('Personalkosten 3. Jahr'!$D17&gt;0,IF('Personalkosten 3. Jahr'!$D17&lt;=Hilfstabelle!M$2=AND('Personalkosten 3. Jahr'!$E17&gt;=Hilfstabelle!M$2),'Personalkosten 3. Jahr'!$M17/('Personalkosten 3. Jahr'!$E17-'Personalkosten 3. Jahr'!$D17+1),0),IF('Personalkosten 3. Jahr'!$C17&gt;0,'Personalkosten 3. Jahr'!$M17/12,0))</f>
        <v>0</v>
      </c>
      <c r="N71" s="55">
        <f>SUM(B71:M71)</f>
        <v>0</v>
      </c>
      <c r="O71" s="34"/>
    </row>
    <row r="72" spans="1:15">
      <c r="A72" s="32">
        <v>4</v>
      </c>
      <c r="B72" s="54">
        <f>IF('Personalkosten 3. Jahr'!$D18&gt;0,IF('Personalkosten 3. Jahr'!$D18&lt;=Hilfstabelle!B$2=AND('Personalkosten 3. Jahr'!$E18&gt;=Hilfstabelle!B$2),'Personalkosten 3. Jahr'!$M18/('Personalkosten 3. Jahr'!$E18-'Personalkosten 3. Jahr'!$D18+1),0),IF('Personalkosten 3. Jahr'!$C18&gt;0,'Personalkosten 3. Jahr'!$M18/12,0))</f>
        <v>0</v>
      </c>
      <c r="C72" s="54">
        <f>IF('Personalkosten 3. Jahr'!$D18&gt;0,IF('Personalkosten 3. Jahr'!$D18&lt;=Hilfstabelle!C$2=AND('Personalkosten 3. Jahr'!$E18&gt;=Hilfstabelle!C$2),'Personalkosten 3. Jahr'!$M18/('Personalkosten 3. Jahr'!$E18-'Personalkosten 3. Jahr'!$D18+1),0),IF('Personalkosten 3. Jahr'!$C18&gt;0,'Personalkosten 3. Jahr'!$M18/12,0))</f>
        <v>0</v>
      </c>
      <c r="D72" s="54">
        <f>IF('Personalkosten 3. Jahr'!$D18&gt;0,IF('Personalkosten 3. Jahr'!$D18&lt;=Hilfstabelle!D$2=AND('Personalkosten 3. Jahr'!$E18&gt;=Hilfstabelle!D$2),'Personalkosten 3. Jahr'!$M18/('Personalkosten 3. Jahr'!$E18-'Personalkosten 3. Jahr'!$D18+1),0),IF('Personalkosten 3. Jahr'!$C18&gt;0,'Personalkosten 3. Jahr'!$M18/12,0))</f>
        <v>0</v>
      </c>
      <c r="E72" s="54">
        <f>IF('Personalkosten 3. Jahr'!$D18&gt;0,IF('Personalkosten 3. Jahr'!$D18&lt;=Hilfstabelle!E$2=AND('Personalkosten 3. Jahr'!$E18&gt;=Hilfstabelle!E$2),'Personalkosten 3. Jahr'!$M18/('Personalkosten 3. Jahr'!$E18-'Personalkosten 3. Jahr'!$D18+1),0),IF('Personalkosten 3. Jahr'!$C18&gt;0,'Personalkosten 3. Jahr'!$M18/12,0))</f>
        <v>0</v>
      </c>
      <c r="F72" s="54">
        <f>IF('Personalkosten 3. Jahr'!$D18&gt;0,IF('Personalkosten 3. Jahr'!$D18&lt;=Hilfstabelle!F$2=AND('Personalkosten 3. Jahr'!$E18&gt;=Hilfstabelle!F$2),'Personalkosten 3. Jahr'!$M18/('Personalkosten 3. Jahr'!$E18-'Personalkosten 3. Jahr'!$D18+1),0),IF('Personalkosten 3. Jahr'!$C18&gt;0,'Personalkosten 3. Jahr'!$M18/12,0))</f>
        <v>0</v>
      </c>
      <c r="G72" s="54">
        <f>IF('Personalkosten 3. Jahr'!$D18&gt;0,IF('Personalkosten 3. Jahr'!$D18&lt;=Hilfstabelle!G$2=AND('Personalkosten 3. Jahr'!$E18&gt;=Hilfstabelle!G$2),'Personalkosten 3. Jahr'!$M18/('Personalkosten 3. Jahr'!$E18-'Personalkosten 3. Jahr'!$D18+1),0),IF('Personalkosten 3. Jahr'!$C18&gt;0,'Personalkosten 3. Jahr'!$M18/12,0))</f>
        <v>0</v>
      </c>
      <c r="H72" s="54">
        <f>IF('Personalkosten 3. Jahr'!$D18&gt;0,IF('Personalkosten 3. Jahr'!$D18&lt;=Hilfstabelle!H$2=AND('Personalkosten 3. Jahr'!$E18&gt;=Hilfstabelle!H$2),'Personalkosten 3. Jahr'!$M18/('Personalkosten 3. Jahr'!$E18-'Personalkosten 3. Jahr'!$D18+1),0),IF('Personalkosten 3. Jahr'!$C18&gt;0,'Personalkosten 3. Jahr'!$M18/12,0))</f>
        <v>0</v>
      </c>
      <c r="I72" s="54">
        <f>IF('Personalkosten 3. Jahr'!$D18&gt;0,IF('Personalkosten 3. Jahr'!$D18&lt;=Hilfstabelle!I$2=AND('Personalkosten 3. Jahr'!$E18&gt;=Hilfstabelle!I$2),'Personalkosten 3. Jahr'!$M18/('Personalkosten 3. Jahr'!$E18-'Personalkosten 3. Jahr'!$D18+1),0),IF('Personalkosten 3. Jahr'!$C18&gt;0,'Personalkosten 3. Jahr'!$M18/12,0))</f>
        <v>0</v>
      </c>
      <c r="J72" s="54">
        <f>IF('Personalkosten 3. Jahr'!$D18&gt;0,IF('Personalkosten 3. Jahr'!$D18&lt;=Hilfstabelle!J$2=AND('Personalkosten 3. Jahr'!$E18&gt;=Hilfstabelle!J$2),'Personalkosten 3. Jahr'!$M18/('Personalkosten 3. Jahr'!$E18-'Personalkosten 3. Jahr'!$D18+1),0),IF('Personalkosten 3. Jahr'!$C18&gt;0,'Personalkosten 3. Jahr'!$M18/12,0))</f>
        <v>0</v>
      </c>
      <c r="K72" s="54">
        <f>IF('Personalkosten 3. Jahr'!$D18&gt;0,IF('Personalkosten 3. Jahr'!$D18&lt;=Hilfstabelle!K$2=AND('Personalkosten 3. Jahr'!$E18&gt;=Hilfstabelle!K$2),'Personalkosten 3. Jahr'!$M18/('Personalkosten 3. Jahr'!$E18-'Personalkosten 3. Jahr'!$D18+1),0),IF('Personalkosten 3. Jahr'!$C18&gt;0,'Personalkosten 3. Jahr'!$M18/12,0))</f>
        <v>0</v>
      </c>
      <c r="L72" s="54">
        <f>IF('Personalkosten 3. Jahr'!$D18&gt;0,IF('Personalkosten 3. Jahr'!$D18&lt;=Hilfstabelle!L$2=AND('Personalkosten 3. Jahr'!$E18&gt;=Hilfstabelle!L$2),'Personalkosten 3. Jahr'!$M18/('Personalkosten 3. Jahr'!$E18-'Personalkosten 3. Jahr'!$D18+1),0),IF('Personalkosten 3. Jahr'!$C18&gt;0,'Personalkosten 3. Jahr'!$M18/12,0))</f>
        <v>0</v>
      </c>
      <c r="M72" s="54">
        <f>IF('Personalkosten 3. Jahr'!$D18&gt;0,IF('Personalkosten 3. Jahr'!$D18&lt;=Hilfstabelle!M$2=AND('Personalkosten 3. Jahr'!$E18&gt;=Hilfstabelle!M$2),'Personalkosten 3. Jahr'!$M18/('Personalkosten 3. Jahr'!$E18-'Personalkosten 3. Jahr'!$D18+1),0),IF('Personalkosten 3. Jahr'!$C18&gt;0,'Personalkosten 3. Jahr'!$M18/12,0))</f>
        <v>0</v>
      </c>
      <c r="N72" s="55">
        <f>SUM(B72:M72)</f>
        <v>0</v>
      </c>
      <c r="O72" s="34"/>
    </row>
    <row r="73" spans="1:15">
      <c r="A73" s="32">
        <v>5</v>
      </c>
      <c r="B73" s="54">
        <f>IF('Personalkosten 3. Jahr'!$D19&gt;0,IF('Personalkosten 3. Jahr'!$D19&lt;=Hilfstabelle!B$2=AND('Personalkosten 3. Jahr'!$E19&gt;=Hilfstabelle!B$2),'Personalkosten 3. Jahr'!$M19/('Personalkosten 3. Jahr'!$E19-'Personalkosten 3. Jahr'!$D19+1),0),IF('Personalkosten 3. Jahr'!$C19&gt;0,'Personalkosten 3. Jahr'!$M19/12,0))</f>
        <v>0</v>
      </c>
      <c r="C73" s="54">
        <f>IF('Personalkosten 3. Jahr'!$D19&gt;0,IF('Personalkosten 3. Jahr'!$D19&lt;=Hilfstabelle!C$2=AND('Personalkosten 3. Jahr'!$E19&gt;=Hilfstabelle!C$2),'Personalkosten 3. Jahr'!$M19/('Personalkosten 3. Jahr'!$E19-'Personalkosten 3. Jahr'!$D19+1),0),IF('Personalkosten 3. Jahr'!$C19&gt;0,'Personalkosten 3. Jahr'!$M19/12,0))</f>
        <v>0</v>
      </c>
      <c r="D73" s="54">
        <f>IF('Personalkosten 3. Jahr'!$D19&gt;0,IF('Personalkosten 3. Jahr'!$D19&lt;=Hilfstabelle!D$2=AND('Personalkosten 3. Jahr'!$E19&gt;=Hilfstabelle!D$2),'Personalkosten 3. Jahr'!$M19/('Personalkosten 3. Jahr'!$E19-'Personalkosten 3. Jahr'!$D19+1),0),IF('Personalkosten 3. Jahr'!$C19&gt;0,'Personalkosten 3. Jahr'!$M19/12,0))</f>
        <v>0</v>
      </c>
      <c r="E73" s="54">
        <f>IF('Personalkosten 3. Jahr'!$D19&gt;0,IF('Personalkosten 3. Jahr'!$D19&lt;=Hilfstabelle!E$2=AND('Personalkosten 3. Jahr'!$E19&gt;=Hilfstabelle!E$2),'Personalkosten 3. Jahr'!$M19/('Personalkosten 3. Jahr'!$E19-'Personalkosten 3. Jahr'!$D19+1),0),IF('Personalkosten 3. Jahr'!$C19&gt;0,'Personalkosten 3. Jahr'!$M19/12,0))</f>
        <v>0</v>
      </c>
      <c r="F73" s="54">
        <f>IF('Personalkosten 3. Jahr'!$D19&gt;0,IF('Personalkosten 3. Jahr'!$D19&lt;=Hilfstabelle!F$2=AND('Personalkosten 3. Jahr'!$E19&gt;=Hilfstabelle!F$2),'Personalkosten 3. Jahr'!$M19/('Personalkosten 3. Jahr'!$E19-'Personalkosten 3. Jahr'!$D19+1),0),IF('Personalkosten 3. Jahr'!$C19&gt;0,'Personalkosten 3. Jahr'!$M19/12,0))</f>
        <v>0</v>
      </c>
      <c r="G73" s="54">
        <f>IF('Personalkosten 3. Jahr'!$D19&gt;0,IF('Personalkosten 3. Jahr'!$D19&lt;=Hilfstabelle!G$2=AND('Personalkosten 3. Jahr'!$E19&gt;=Hilfstabelle!G$2),'Personalkosten 3. Jahr'!$M19/('Personalkosten 3. Jahr'!$E19-'Personalkosten 3. Jahr'!$D19+1),0),IF('Personalkosten 3. Jahr'!$C19&gt;0,'Personalkosten 3. Jahr'!$M19/12,0))</f>
        <v>0</v>
      </c>
      <c r="H73" s="54">
        <f>IF('Personalkosten 3. Jahr'!$D19&gt;0,IF('Personalkosten 3. Jahr'!$D19&lt;=Hilfstabelle!H$2=AND('Personalkosten 3. Jahr'!$E19&gt;=Hilfstabelle!H$2),'Personalkosten 3. Jahr'!$M19/('Personalkosten 3. Jahr'!$E19-'Personalkosten 3. Jahr'!$D19+1),0),IF('Personalkosten 3. Jahr'!$C19&gt;0,'Personalkosten 3. Jahr'!$M19/12,0))</f>
        <v>0</v>
      </c>
      <c r="I73" s="54">
        <f>IF('Personalkosten 3. Jahr'!$D19&gt;0,IF('Personalkosten 3. Jahr'!$D19&lt;=Hilfstabelle!I$2=AND('Personalkosten 3. Jahr'!$E19&gt;=Hilfstabelle!I$2),'Personalkosten 3. Jahr'!$M19/('Personalkosten 3. Jahr'!$E19-'Personalkosten 3. Jahr'!$D19+1),0),IF('Personalkosten 3. Jahr'!$C19&gt;0,'Personalkosten 3. Jahr'!$M19/12,0))</f>
        <v>0</v>
      </c>
      <c r="J73" s="54">
        <f>IF('Personalkosten 3. Jahr'!$D19&gt;0,IF('Personalkosten 3. Jahr'!$D19&lt;=Hilfstabelle!J$2=AND('Personalkosten 3. Jahr'!$E19&gt;=Hilfstabelle!J$2),'Personalkosten 3. Jahr'!$M19/('Personalkosten 3. Jahr'!$E19-'Personalkosten 3. Jahr'!$D19+1),0),IF('Personalkosten 3. Jahr'!$C19&gt;0,'Personalkosten 3. Jahr'!$M19/12,0))</f>
        <v>0</v>
      </c>
      <c r="K73" s="54">
        <f>IF('Personalkosten 3. Jahr'!$D19&gt;0,IF('Personalkosten 3. Jahr'!$D19&lt;=Hilfstabelle!K$2=AND('Personalkosten 3. Jahr'!$E19&gt;=Hilfstabelle!K$2),'Personalkosten 3. Jahr'!$M19/('Personalkosten 3. Jahr'!$E19-'Personalkosten 3. Jahr'!$D19+1),0),IF('Personalkosten 3. Jahr'!$C19&gt;0,'Personalkosten 3. Jahr'!$M19/12,0))</f>
        <v>0</v>
      </c>
      <c r="L73" s="54">
        <f>IF('Personalkosten 3. Jahr'!$D19&gt;0,IF('Personalkosten 3. Jahr'!$D19&lt;=Hilfstabelle!L$2=AND('Personalkosten 3. Jahr'!$E19&gt;=Hilfstabelle!L$2),'Personalkosten 3. Jahr'!$M19/('Personalkosten 3. Jahr'!$E19-'Personalkosten 3. Jahr'!$D19+1),0),IF('Personalkosten 3. Jahr'!$C19&gt;0,'Personalkosten 3. Jahr'!$M19/12,0))</f>
        <v>0</v>
      </c>
      <c r="M73" s="54">
        <f>IF('Personalkosten 3. Jahr'!$D19&gt;0,IF('Personalkosten 3. Jahr'!$D19&lt;=Hilfstabelle!M$2=AND('Personalkosten 3. Jahr'!$E19&gt;=Hilfstabelle!M$2),'Personalkosten 3. Jahr'!$M19/('Personalkosten 3. Jahr'!$E19-'Personalkosten 3. Jahr'!$D19+1),0),IF('Personalkosten 3. Jahr'!$C19&gt;0,'Personalkosten 3. Jahr'!$M19/12,0))</f>
        <v>0</v>
      </c>
      <c r="N73" s="55">
        <f>SUM(B73:M73)</f>
        <v>0</v>
      </c>
      <c r="O73" s="34"/>
    </row>
    <row r="74" spans="1:15">
      <c r="A74" s="32">
        <v>6</v>
      </c>
      <c r="B74" s="54">
        <f>IF('Personalkosten 3. Jahr'!$D20&gt;0,IF('Personalkosten 3. Jahr'!$D20&lt;=Hilfstabelle!B$2=AND('Personalkosten 3. Jahr'!$E20&gt;=Hilfstabelle!B$2),'Personalkosten 3. Jahr'!$M20/('Personalkosten 3. Jahr'!$E20-'Personalkosten 3. Jahr'!$D20+1),0),IF('Personalkosten 3. Jahr'!$C20&gt;0,'Personalkosten 3. Jahr'!$M20/12,0))</f>
        <v>0</v>
      </c>
      <c r="C74" s="54">
        <f>IF('Personalkosten 3. Jahr'!$D20&gt;0,IF('Personalkosten 3. Jahr'!$D20&lt;=Hilfstabelle!C$2=AND('Personalkosten 3. Jahr'!$E20&gt;=Hilfstabelle!C$2),'Personalkosten 3. Jahr'!$M20/('Personalkosten 3. Jahr'!$E20-'Personalkosten 3. Jahr'!$D20+1),0),IF('Personalkosten 3. Jahr'!$C20&gt;0,'Personalkosten 3. Jahr'!$M20/12,0))</f>
        <v>0</v>
      </c>
      <c r="D74" s="54">
        <f>IF('Personalkosten 3. Jahr'!$D20&gt;0,IF('Personalkosten 3. Jahr'!$D20&lt;=Hilfstabelle!D$2=AND('Personalkosten 3. Jahr'!$E20&gt;=Hilfstabelle!D$2),'Personalkosten 3. Jahr'!$M20/('Personalkosten 3. Jahr'!$E20-'Personalkosten 3. Jahr'!$D20+1),0),IF('Personalkosten 3. Jahr'!$C20&gt;0,'Personalkosten 3. Jahr'!$M20/12,0))</f>
        <v>0</v>
      </c>
      <c r="E74" s="54">
        <f>IF('Personalkosten 3. Jahr'!$D20&gt;0,IF('Personalkosten 3. Jahr'!$D20&lt;=Hilfstabelle!E$2=AND('Personalkosten 3. Jahr'!$E20&gt;=Hilfstabelle!E$2),'Personalkosten 3. Jahr'!$M20/('Personalkosten 3. Jahr'!$E20-'Personalkosten 3. Jahr'!$D20+1),0),IF('Personalkosten 3. Jahr'!$C20&gt;0,'Personalkosten 3. Jahr'!$M20/12,0))</f>
        <v>0</v>
      </c>
      <c r="F74" s="54">
        <f>IF('Personalkosten 3. Jahr'!$D20&gt;0,IF('Personalkosten 3. Jahr'!$D20&lt;=Hilfstabelle!F$2=AND('Personalkosten 3. Jahr'!$E20&gt;=Hilfstabelle!F$2),'Personalkosten 3. Jahr'!$M20/('Personalkosten 3. Jahr'!$E20-'Personalkosten 3. Jahr'!$D20+1),0),IF('Personalkosten 3. Jahr'!$C20&gt;0,'Personalkosten 3. Jahr'!$M20/12,0))</f>
        <v>0</v>
      </c>
      <c r="G74" s="54">
        <f>IF('Personalkosten 3. Jahr'!$D20&gt;0,IF('Personalkosten 3. Jahr'!$D20&lt;=Hilfstabelle!G$2=AND('Personalkosten 3. Jahr'!$E20&gt;=Hilfstabelle!G$2),'Personalkosten 3. Jahr'!$M20/('Personalkosten 3. Jahr'!$E20-'Personalkosten 3. Jahr'!$D20+1),0),IF('Personalkosten 3. Jahr'!$C20&gt;0,'Personalkosten 3. Jahr'!$M20/12,0))</f>
        <v>0</v>
      </c>
      <c r="H74" s="54">
        <f>IF('Personalkosten 3. Jahr'!$D20&gt;0,IF('Personalkosten 3. Jahr'!$D20&lt;=Hilfstabelle!H$2=AND('Personalkosten 3. Jahr'!$E20&gt;=Hilfstabelle!H$2),'Personalkosten 3. Jahr'!$M20/('Personalkosten 3. Jahr'!$E20-'Personalkosten 3. Jahr'!$D20+1),0),IF('Personalkosten 3. Jahr'!$C20&gt;0,'Personalkosten 3. Jahr'!$M20/12,0))</f>
        <v>0</v>
      </c>
      <c r="I74" s="54">
        <f>IF('Personalkosten 3. Jahr'!$D20&gt;0,IF('Personalkosten 3. Jahr'!$D20&lt;=Hilfstabelle!I$2=AND('Personalkosten 3. Jahr'!$E20&gt;=Hilfstabelle!I$2),'Personalkosten 3. Jahr'!$M20/('Personalkosten 3. Jahr'!$E20-'Personalkosten 3. Jahr'!$D20+1),0),IF('Personalkosten 3. Jahr'!$C20&gt;0,'Personalkosten 3. Jahr'!$M20/12,0))</f>
        <v>0</v>
      </c>
      <c r="J74" s="54">
        <f>IF('Personalkosten 3. Jahr'!$D20&gt;0,IF('Personalkosten 3. Jahr'!$D20&lt;=Hilfstabelle!J$2=AND('Personalkosten 3. Jahr'!$E20&gt;=Hilfstabelle!J$2),'Personalkosten 3. Jahr'!$M20/('Personalkosten 3. Jahr'!$E20-'Personalkosten 3. Jahr'!$D20+1),0),IF('Personalkosten 3. Jahr'!$C20&gt;0,'Personalkosten 3. Jahr'!$M20/12,0))</f>
        <v>0</v>
      </c>
      <c r="K74" s="54">
        <f>IF('Personalkosten 3. Jahr'!$D20&gt;0,IF('Personalkosten 3. Jahr'!$D20&lt;=Hilfstabelle!K$2=AND('Personalkosten 3. Jahr'!$E20&gt;=Hilfstabelle!K$2),'Personalkosten 3. Jahr'!$M20/('Personalkosten 3. Jahr'!$E20-'Personalkosten 3. Jahr'!$D20+1),0),IF('Personalkosten 3. Jahr'!$C20&gt;0,'Personalkosten 3. Jahr'!$M20/12,0))</f>
        <v>0</v>
      </c>
      <c r="L74" s="54">
        <f>IF('Personalkosten 3. Jahr'!$D20&gt;0,IF('Personalkosten 3. Jahr'!$D20&lt;=Hilfstabelle!L$2=AND('Personalkosten 3. Jahr'!$E20&gt;=Hilfstabelle!L$2),'Personalkosten 3. Jahr'!$M20/('Personalkosten 3. Jahr'!$E20-'Personalkosten 3. Jahr'!$D20+1),0),IF('Personalkosten 3. Jahr'!$C20&gt;0,'Personalkosten 3. Jahr'!$M20/12,0))</f>
        <v>0</v>
      </c>
      <c r="M74" s="54">
        <f>IF('Personalkosten 3. Jahr'!$D20&gt;0,IF('Personalkosten 3. Jahr'!$D20&lt;=Hilfstabelle!M$2=AND('Personalkosten 3. Jahr'!$E20&gt;=Hilfstabelle!M$2),'Personalkosten 3. Jahr'!$M20/('Personalkosten 3. Jahr'!$E20-'Personalkosten 3. Jahr'!$D20+1),0),IF('Personalkosten 3. Jahr'!$C20&gt;0,'Personalkosten 3. Jahr'!$M20/12,0))</f>
        <v>0</v>
      </c>
      <c r="N74" s="55">
        <f t="shared" ref="N74:N85" si="8">SUM(B74:M74)</f>
        <v>0</v>
      </c>
      <c r="O74" s="34"/>
    </row>
    <row r="75" spans="1:15">
      <c r="A75" s="32">
        <v>7</v>
      </c>
      <c r="B75" s="54">
        <f>IF('Personalkosten 3. Jahr'!$D21&gt;0,IF('Personalkosten 3. Jahr'!$D21&lt;=Hilfstabelle!B$2=AND('Personalkosten 3. Jahr'!$E21&gt;=Hilfstabelle!B$2),'Personalkosten 3. Jahr'!$M21/('Personalkosten 3. Jahr'!$E21-'Personalkosten 3. Jahr'!$D21+1),0),IF('Personalkosten 3. Jahr'!$C21&gt;0,'Personalkosten 3. Jahr'!$M21/12,0))</f>
        <v>0</v>
      </c>
      <c r="C75" s="54">
        <f>IF('Personalkosten 3. Jahr'!$D21&gt;0,IF('Personalkosten 3. Jahr'!$D21&lt;=Hilfstabelle!C$2=AND('Personalkosten 3. Jahr'!$E21&gt;=Hilfstabelle!C$2),'Personalkosten 3. Jahr'!$M21/('Personalkosten 3. Jahr'!$E21-'Personalkosten 3. Jahr'!$D21+1),0),IF('Personalkosten 3. Jahr'!$C21&gt;0,'Personalkosten 3. Jahr'!$M21/12,0))</f>
        <v>0</v>
      </c>
      <c r="D75" s="54">
        <f>IF('Personalkosten 3. Jahr'!$D21&gt;0,IF('Personalkosten 3. Jahr'!$D21&lt;=Hilfstabelle!D$2=AND('Personalkosten 3. Jahr'!$E21&gt;=Hilfstabelle!D$2),'Personalkosten 3. Jahr'!$M21/('Personalkosten 3. Jahr'!$E21-'Personalkosten 3. Jahr'!$D21+1),0),IF('Personalkosten 3. Jahr'!$C21&gt;0,'Personalkosten 3. Jahr'!$M21/12,0))</f>
        <v>0</v>
      </c>
      <c r="E75" s="54">
        <f>IF('Personalkosten 3. Jahr'!$D21&gt;0,IF('Personalkosten 3. Jahr'!$D21&lt;=Hilfstabelle!E$2=AND('Personalkosten 3. Jahr'!$E21&gt;=Hilfstabelle!E$2),'Personalkosten 3. Jahr'!$M21/('Personalkosten 3. Jahr'!$E21-'Personalkosten 3. Jahr'!$D21+1),0),IF('Personalkosten 3. Jahr'!$C21&gt;0,'Personalkosten 3. Jahr'!$M21/12,0))</f>
        <v>0</v>
      </c>
      <c r="F75" s="54">
        <f>IF('Personalkosten 3. Jahr'!$D21&gt;0,IF('Personalkosten 3. Jahr'!$D21&lt;=Hilfstabelle!F$2=AND('Personalkosten 3. Jahr'!$E21&gt;=Hilfstabelle!F$2),'Personalkosten 3. Jahr'!$M21/('Personalkosten 3. Jahr'!$E21-'Personalkosten 3. Jahr'!$D21+1),0),IF('Personalkosten 3. Jahr'!$C21&gt;0,'Personalkosten 3. Jahr'!$M21/12,0))</f>
        <v>0</v>
      </c>
      <c r="G75" s="54">
        <f>IF('Personalkosten 3. Jahr'!$D21&gt;0,IF('Personalkosten 3. Jahr'!$D21&lt;=Hilfstabelle!G$2=AND('Personalkosten 3. Jahr'!$E21&gt;=Hilfstabelle!G$2),'Personalkosten 3. Jahr'!$M21/('Personalkosten 3. Jahr'!$E21-'Personalkosten 3. Jahr'!$D21+1),0),IF('Personalkosten 3. Jahr'!$C21&gt;0,'Personalkosten 3. Jahr'!$M21/12,0))</f>
        <v>0</v>
      </c>
      <c r="H75" s="54">
        <f>IF('Personalkosten 3. Jahr'!$D21&gt;0,IF('Personalkosten 3. Jahr'!$D21&lt;=Hilfstabelle!H$2=AND('Personalkosten 3. Jahr'!$E21&gt;=Hilfstabelle!H$2),'Personalkosten 3. Jahr'!$M21/('Personalkosten 3. Jahr'!$E21-'Personalkosten 3. Jahr'!$D21+1),0),IF('Personalkosten 3. Jahr'!$C21&gt;0,'Personalkosten 3. Jahr'!$M21/12,0))</f>
        <v>0</v>
      </c>
      <c r="I75" s="54">
        <f>IF('Personalkosten 3. Jahr'!$D21&gt;0,IF('Personalkosten 3. Jahr'!$D21&lt;=Hilfstabelle!I$2=AND('Personalkosten 3. Jahr'!$E21&gt;=Hilfstabelle!I$2),'Personalkosten 3. Jahr'!$M21/('Personalkosten 3. Jahr'!$E21-'Personalkosten 3. Jahr'!$D21+1),0),IF('Personalkosten 3. Jahr'!$C21&gt;0,'Personalkosten 3. Jahr'!$M21/12,0))</f>
        <v>0</v>
      </c>
      <c r="J75" s="54">
        <f>IF('Personalkosten 3. Jahr'!$D21&gt;0,IF('Personalkosten 3. Jahr'!$D21&lt;=Hilfstabelle!J$2=AND('Personalkosten 3. Jahr'!$E21&gt;=Hilfstabelle!J$2),'Personalkosten 3. Jahr'!$M21/('Personalkosten 3. Jahr'!$E21-'Personalkosten 3. Jahr'!$D21+1),0),IF('Personalkosten 3. Jahr'!$C21&gt;0,'Personalkosten 3. Jahr'!$M21/12,0))</f>
        <v>0</v>
      </c>
      <c r="K75" s="54">
        <f>IF('Personalkosten 3. Jahr'!$D21&gt;0,IF('Personalkosten 3. Jahr'!$D21&lt;=Hilfstabelle!K$2=AND('Personalkosten 3. Jahr'!$E21&gt;=Hilfstabelle!K$2),'Personalkosten 3. Jahr'!$M21/('Personalkosten 3. Jahr'!$E21-'Personalkosten 3. Jahr'!$D21+1),0),IF('Personalkosten 3. Jahr'!$C21&gt;0,'Personalkosten 3. Jahr'!$M21/12,0))</f>
        <v>0</v>
      </c>
      <c r="L75" s="54">
        <f>IF('Personalkosten 3. Jahr'!$D21&gt;0,IF('Personalkosten 3. Jahr'!$D21&lt;=Hilfstabelle!L$2=AND('Personalkosten 3. Jahr'!$E21&gt;=Hilfstabelle!L$2),'Personalkosten 3. Jahr'!$M21/('Personalkosten 3. Jahr'!$E21-'Personalkosten 3. Jahr'!$D21+1),0),IF('Personalkosten 3. Jahr'!$C21&gt;0,'Personalkosten 3. Jahr'!$M21/12,0))</f>
        <v>0</v>
      </c>
      <c r="M75" s="54">
        <f>IF('Personalkosten 3. Jahr'!$D21&gt;0,IF('Personalkosten 3. Jahr'!$D21&lt;=Hilfstabelle!M$2=AND('Personalkosten 3. Jahr'!$E21&gt;=Hilfstabelle!M$2),'Personalkosten 3. Jahr'!$M21/('Personalkosten 3. Jahr'!$E21-'Personalkosten 3. Jahr'!$D21+1),0),IF('Personalkosten 3. Jahr'!$C21&gt;0,'Personalkosten 3. Jahr'!$M21/12,0))</f>
        <v>0</v>
      </c>
      <c r="N75" s="55">
        <f t="shared" si="8"/>
        <v>0</v>
      </c>
      <c r="O75" s="34"/>
    </row>
    <row r="76" spans="1:15">
      <c r="A76" s="32">
        <v>8</v>
      </c>
      <c r="B76" s="54">
        <f>IF('Personalkosten 3. Jahr'!$D22&gt;0,IF('Personalkosten 3. Jahr'!$D22&lt;=Hilfstabelle!B$2=AND('Personalkosten 3. Jahr'!$E22&gt;=Hilfstabelle!B$2),'Personalkosten 3. Jahr'!$M22/('Personalkosten 3. Jahr'!$E22-'Personalkosten 3. Jahr'!$D22+1),0),IF('Personalkosten 3. Jahr'!$C22&gt;0,'Personalkosten 3. Jahr'!$M22/12,0))</f>
        <v>0</v>
      </c>
      <c r="C76" s="54">
        <f>IF('Personalkosten 3. Jahr'!$D22&gt;0,IF('Personalkosten 3. Jahr'!$D22&lt;=Hilfstabelle!C$2=AND('Personalkosten 3. Jahr'!$E22&gt;=Hilfstabelle!C$2),'Personalkosten 3. Jahr'!$M22/('Personalkosten 3. Jahr'!$E22-'Personalkosten 3. Jahr'!$D22+1),0),IF('Personalkosten 3. Jahr'!$C22&gt;0,'Personalkosten 3. Jahr'!$M22/12,0))</f>
        <v>0</v>
      </c>
      <c r="D76" s="54">
        <f>IF('Personalkosten 3. Jahr'!$D22&gt;0,IF('Personalkosten 3. Jahr'!$D22&lt;=Hilfstabelle!D$2=AND('Personalkosten 3. Jahr'!$E22&gt;=Hilfstabelle!D$2),'Personalkosten 3. Jahr'!$M22/('Personalkosten 3. Jahr'!$E22-'Personalkosten 3. Jahr'!$D22+1),0),IF('Personalkosten 3. Jahr'!$C22&gt;0,'Personalkosten 3. Jahr'!$M22/12,0))</f>
        <v>0</v>
      </c>
      <c r="E76" s="54">
        <f>IF('Personalkosten 3. Jahr'!$D22&gt;0,IF('Personalkosten 3. Jahr'!$D22&lt;=Hilfstabelle!E$2=AND('Personalkosten 3. Jahr'!$E22&gt;=Hilfstabelle!E$2),'Personalkosten 3. Jahr'!$M22/('Personalkosten 3. Jahr'!$E22-'Personalkosten 3. Jahr'!$D22+1),0),IF('Personalkosten 3. Jahr'!$C22&gt;0,'Personalkosten 3. Jahr'!$M22/12,0))</f>
        <v>0</v>
      </c>
      <c r="F76" s="54">
        <f>IF('Personalkosten 3. Jahr'!$D22&gt;0,IF('Personalkosten 3. Jahr'!$D22&lt;=Hilfstabelle!F$2=AND('Personalkosten 3. Jahr'!$E22&gt;=Hilfstabelle!F$2),'Personalkosten 3. Jahr'!$M22/('Personalkosten 3. Jahr'!$E22-'Personalkosten 3. Jahr'!$D22+1),0),IF('Personalkosten 3. Jahr'!$C22&gt;0,'Personalkosten 3. Jahr'!$M22/12,0))</f>
        <v>0</v>
      </c>
      <c r="G76" s="54">
        <f>IF('Personalkosten 3. Jahr'!$D22&gt;0,IF('Personalkosten 3. Jahr'!$D22&lt;=Hilfstabelle!G$2=AND('Personalkosten 3. Jahr'!$E22&gt;=Hilfstabelle!G$2),'Personalkosten 3. Jahr'!$M22/('Personalkosten 3. Jahr'!$E22-'Personalkosten 3. Jahr'!$D22+1),0),IF('Personalkosten 3. Jahr'!$C22&gt;0,'Personalkosten 3. Jahr'!$M22/12,0))</f>
        <v>0</v>
      </c>
      <c r="H76" s="54">
        <f>IF('Personalkosten 3. Jahr'!$D22&gt;0,IF('Personalkosten 3. Jahr'!$D22&lt;=Hilfstabelle!H$2=AND('Personalkosten 3. Jahr'!$E22&gt;=Hilfstabelle!H$2),'Personalkosten 3. Jahr'!$M22/('Personalkosten 3. Jahr'!$E22-'Personalkosten 3. Jahr'!$D22+1),0),IF('Personalkosten 3. Jahr'!$C22&gt;0,'Personalkosten 3. Jahr'!$M22/12,0))</f>
        <v>0</v>
      </c>
      <c r="I76" s="54">
        <f>IF('Personalkosten 3. Jahr'!$D22&gt;0,IF('Personalkosten 3. Jahr'!$D22&lt;=Hilfstabelle!I$2=AND('Personalkosten 3. Jahr'!$E22&gt;=Hilfstabelle!I$2),'Personalkosten 3. Jahr'!$M22/('Personalkosten 3. Jahr'!$E22-'Personalkosten 3. Jahr'!$D22+1),0),IF('Personalkosten 3. Jahr'!$C22&gt;0,'Personalkosten 3. Jahr'!$M22/12,0))</f>
        <v>0</v>
      </c>
      <c r="J76" s="54">
        <f>IF('Personalkosten 3. Jahr'!$D22&gt;0,IF('Personalkosten 3. Jahr'!$D22&lt;=Hilfstabelle!J$2=AND('Personalkosten 3. Jahr'!$E22&gt;=Hilfstabelle!J$2),'Personalkosten 3. Jahr'!$M22/('Personalkosten 3. Jahr'!$E22-'Personalkosten 3. Jahr'!$D22+1),0),IF('Personalkosten 3. Jahr'!$C22&gt;0,'Personalkosten 3. Jahr'!$M22/12,0))</f>
        <v>0</v>
      </c>
      <c r="K76" s="54">
        <f>IF('Personalkosten 3. Jahr'!$D22&gt;0,IF('Personalkosten 3. Jahr'!$D22&lt;=Hilfstabelle!K$2=AND('Personalkosten 3. Jahr'!$E22&gt;=Hilfstabelle!K$2),'Personalkosten 3. Jahr'!$M22/('Personalkosten 3. Jahr'!$E22-'Personalkosten 3. Jahr'!$D22+1),0),IF('Personalkosten 3. Jahr'!$C22&gt;0,'Personalkosten 3. Jahr'!$M22/12,0))</f>
        <v>0</v>
      </c>
      <c r="L76" s="54">
        <f>IF('Personalkosten 3. Jahr'!$D22&gt;0,IF('Personalkosten 3. Jahr'!$D22&lt;=Hilfstabelle!L$2=AND('Personalkosten 3. Jahr'!$E22&gt;=Hilfstabelle!L$2),'Personalkosten 3. Jahr'!$M22/('Personalkosten 3. Jahr'!$E22-'Personalkosten 3. Jahr'!$D22+1),0),IF('Personalkosten 3. Jahr'!$C22&gt;0,'Personalkosten 3. Jahr'!$M22/12,0))</f>
        <v>0</v>
      </c>
      <c r="M76" s="54">
        <f>IF('Personalkosten 3. Jahr'!$D22&gt;0,IF('Personalkosten 3. Jahr'!$D22&lt;=Hilfstabelle!M$2=AND('Personalkosten 3. Jahr'!$E22&gt;=Hilfstabelle!M$2),'Personalkosten 3. Jahr'!$M22/('Personalkosten 3. Jahr'!$E22-'Personalkosten 3. Jahr'!$D22+1),0),IF('Personalkosten 3. Jahr'!$C22&gt;0,'Personalkosten 3. Jahr'!$M22/12,0))</f>
        <v>0</v>
      </c>
      <c r="N76" s="55">
        <f t="shared" si="8"/>
        <v>0</v>
      </c>
      <c r="O76" s="34"/>
    </row>
    <row r="77" spans="1:15">
      <c r="A77" s="32">
        <v>9</v>
      </c>
      <c r="B77" s="54">
        <f>IF('Personalkosten 3. Jahr'!$D23&gt;0,IF('Personalkosten 3. Jahr'!$D23&lt;=Hilfstabelle!B$2=AND('Personalkosten 3. Jahr'!$E23&gt;=Hilfstabelle!B$2),'Personalkosten 3. Jahr'!$M23/('Personalkosten 3. Jahr'!$E23-'Personalkosten 3. Jahr'!$D23+1),0),IF('Personalkosten 3. Jahr'!$C23&gt;0,'Personalkosten 3. Jahr'!$M23/12,0))</f>
        <v>0</v>
      </c>
      <c r="C77" s="54">
        <f>IF('Personalkosten 3. Jahr'!$D23&gt;0,IF('Personalkosten 3. Jahr'!$D23&lt;=Hilfstabelle!C$2=AND('Personalkosten 3. Jahr'!$E23&gt;=Hilfstabelle!C$2),'Personalkosten 3. Jahr'!$M23/('Personalkosten 3. Jahr'!$E23-'Personalkosten 3. Jahr'!$D23+1),0),IF('Personalkosten 3. Jahr'!$C23&gt;0,'Personalkosten 3. Jahr'!$M23/12,0))</f>
        <v>0</v>
      </c>
      <c r="D77" s="54">
        <f>IF('Personalkosten 3. Jahr'!$D23&gt;0,IF('Personalkosten 3. Jahr'!$D23&lt;=Hilfstabelle!D$2=AND('Personalkosten 3. Jahr'!$E23&gt;=Hilfstabelle!D$2),'Personalkosten 3. Jahr'!$M23/('Personalkosten 3. Jahr'!$E23-'Personalkosten 3. Jahr'!$D23+1),0),IF('Personalkosten 3. Jahr'!$C23&gt;0,'Personalkosten 3. Jahr'!$M23/12,0))</f>
        <v>0</v>
      </c>
      <c r="E77" s="54">
        <f>IF('Personalkosten 3. Jahr'!$D23&gt;0,IF('Personalkosten 3. Jahr'!$D23&lt;=Hilfstabelle!E$2=AND('Personalkosten 3. Jahr'!$E23&gt;=Hilfstabelle!E$2),'Personalkosten 3. Jahr'!$M23/('Personalkosten 3. Jahr'!$E23-'Personalkosten 3. Jahr'!$D23+1),0),IF('Personalkosten 3. Jahr'!$C23&gt;0,'Personalkosten 3. Jahr'!$M23/12,0))</f>
        <v>0</v>
      </c>
      <c r="F77" s="54">
        <f>IF('Personalkosten 3. Jahr'!$D23&gt;0,IF('Personalkosten 3. Jahr'!$D23&lt;=Hilfstabelle!F$2=AND('Personalkosten 3. Jahr'!$E23&gt;=Hilfstabelle!F$2),'Personalkosten 3. Jahr'!$M23/('Personalkosten 3. Jahr'!$E23-'Personalkosten 3. Jahr'!$D23+1),0),IF('Personalkosten 3. Jahr'!$C23&gt;0,'Personalkosten 3. Jahr'!$M23/12,0))</f>
        <v>0</v>
      </c>
      <c r="G77" s="54">
        <f>IF('Personalkosten 3. Jahr'!$D23&gt;0,IF('Personalkosten 3. Jahr'!$D23&lt;=Hilfstabelle!G$2=AND('Personalkosten 3. Jahr'!$E23&gt;=Hilfstabelle!G$2),'Personalkosten 3. Jahr'!$M23/('Personalkosten 3. Jahr'!$E23-'Personalkosten 3. Jahr'!$D23+1),0),IF('Personalkosten 3. Jahr'!$C23&gt;0,'Personalkosten 3. Jahr'!$M23/12,0))</f>
        <v>0</v>
      </c>
      <c r="H77" s="54">
        <f>IF('Personalkosten 3. Jahr'!$D23&gt;0,IF('Personalkosten 3. Jahr'!$D23&lt;=Hilfstabelle!H$2=AND('Personalkosten 3. Jahr'!$E23&gt;=Hilfstabelle!H$2),'Personalkosten 3. Jahr'!$M23/('Personalkosten 3. Jahr'!$E23-'Personalkosten 3. Jahr'!$D23+1),0),IF('Personalkosten 3. Jahr'!$C23&gt;0,'Personalkosten 3. Jahr'!$M23/12,0))</f>
        <v>0</v>
      </c>
      <c r="I77" s="54">
        <f>IF('Personalkosten 3. Jahr'!$D23&gt;0,IF('Personalkosten 3. Jahr'!$D23&lt;=Hilfstabelle!I$2=AND('Personalkosten 3. Jahr'!$E23&gt;=Hilfstabelle!I$2),'Personalkosten 3. Jahr'!$M23/('Personalkosten 3. Jahr'!$E23-'Personalkosten 3. Jahr'!$D23+1),0),IF('Personalkosten 3. Jahr'!$C23&gt;0,'Personalkosten 3. Jahr'!$M23/12,0))</f>
        <v>0</v>
      </c>
      <c r="J77" s="54">
        <f>IF('Personalkosten 3. Jahr'!$D23&gt;0,IF('Personalkosten 3. Jahr'!$D23&lt;=Hilfstabelle!J$2=AND('Personalkosten 3. Jahr'!$E23&gt;=Hilfstabelle!J$2),'Personalkosten 3. Jahr'!$M23/('Personalkosten 3. Jahr'!$E23-'Personalkosten 3. Jahr'!$D23+1),0),IF('Personalkosten 3. Jahr'!$C23&gt;0,'Personalkosten 3. Jahr'!$M23/12,0))</f>
        <v>0</v>
      </c>
      <c r="K77" s="54">
        <f>IF('Personalkosten 3. Jahr'!$D23&gt;0,IF('Personalkosten 3. Jahr'!$D23&lt;=Hilfstabelle!K$2=AND('Personalkosten 3. Jahr'!$E23&gt;=Hilfstabelle!K$2),'Personalkosten 3. Jahr'!$M23/('Personalkosten 3. Jahr'!$E23-'Personalkosten 3. Jahr'!$D23+1),0),IF('Personalkosten 3. Jahr'!$C23&gt;0,'Personalkosten 3. Jahr'!$M23/12,0))</f>
        <v>0</v>
      </c>
      <c r="L77" s="54">
        <f>IF('Personalkosten 3. Jahr'!$D23&gt;0,IF('Personalkosten 3. Jahr'!$D23&lt;=Hilfstabelle!L$2=AND('Personalkosten 3. Jahr'!$E23&gt;=Hilfstabelle!L$2),'Personalkosten 3. Jahr'!$M23/('Personalkosten 3. Jahr'!$E23-'Personalkosten 3. Jahr'!$D23+1),0),IF('Personalkosten 3. Jahr'!$C23&gt;0,'Personalkosten 3. Jahr'!$M23/12,0))</f>
        <v>0</v>
      </c>
      <c r="M77" s="54">
        <f>IF('Personalkosten 3. Jahr'!$D23&gt;0,IF('Personalkosten 3. Jahr'!$D23&lt;=Hilfstabelle!M$2=AND('Personalkosten 3. Jahr'!$E23&gt;=Hilfstabelle!M$2),'Personalkosten 3. Jahr'!$M23/('Personalkosten 3. Jahr'!$E23-'Personalkosten 3. Jahr'!$D23+1),0),IF('Personalkosten 3. Jahr'!$C23&gt;0,'Personalkosten 3. Jahr'!$M23/12,0))</f>
        <v>0</v>
      </c>
      <c r="N77" s="55">
        <f t="shared" si="8"/>
        <v>0</v>
      </c>
      <c r="O77" s="34"/>
    </row>
    <row r="78" spans="1:15">
      <c r="A78" s="32">
        <v>10</v>
      </c>
      <c r="B78" s="54">
        <f>IF('Personalkosten 3. Jahr'!$D24&gt;0,IF('Personalkosten 3. Jahr'!$D24&lt;=Hilfstabelle!B$2=AND('Personalkosten 3. Jahr'!$E24&gt;=Hilfstabelle!B$2),'Personalkosten 3. Jahr'!$M24/('Personalkosten 3. Jahr'!$E24-'Personalkosten 3. Jahr'!$D24+1),0),IF('Personalkosten 3. Jahr'!$C24&gt;0,'Personalkosten 3. Jahr'!$M24/12,0))</f>
        <v>0</v>
      </c>
      <c r="C78" s="54">
        <f>IF('Personalkosten 3. Jahr'!$D24&gt;0,IF('Personalkosten 3. Jahr'!$D24&lt;=Hilfstabelle!C$2=AND('Personalkosten 3. Jahr'!$E24&gt;=Hilfstabelle!C$2),'Personalkosten 3. Jahr'!$M24/('Personalkosten 3. Jahr'!$E24-'Personalkosten 3. Jahr'!$D24+1),0),IF('Personalkosten 3. Jahr'!$C24&gt;0,'Personalkosten 3. Jahr'!$M24/12,0))</f>
        <v>0</v>
      </c>
      <c r="D78" s="54">
        <f>IF('Personalkosten 3. Jahr'!$D24&gt;0,IF('Personalkosten 3. Jahr'!$D24&lt;=Hilfstabelle!D$2=AND('Personalkosten 3. Jahr'!$E24&gt;=Hilfstabelle!D$2),'Personalkosten 3. Jahr'!$M24/('Personalkosten 3. Jahr'!$E24-'Personalkosten 3. Jahr'!$D24+1),0),IF('Personalkosten 3. Jahr'!$C24&gt;0,'Personalkosten 3. Jahr'!$M24/12,0))</f>
        <v>0</v>
      </c>
      <c r="E78" s="54">
        <f>IF('Personalkosten 3. Jahr'!$D24&gt;0,IF('Personalkosten 3. Jahr'!$D24&lt;=Hilfstabelle!E$2=AND('Personalkosten 3. Jahr'!$E24&gt;=Hilfstabelle!E$2),'Personalkosten 3. Jahr'!$M24/('Personalkosten 3. Jahr'!$E24-'Personalkosten 3. Jahr'!$D24+1),0),IF('Personalkosten 3. Jahr'!$C24&gt;0,'Personalkosten 3. Jahr'!$M24/12,0))</f>
        <v>0</v>
      </c>
      <c r="F78" s="54">
        <f>IF('Personalkosten 3. Jahr'!$D24&gt;0,IF('Personalkosten 3. Jahr'!$D24&lt;=Hilfstabelle!F$2=AND('Personalkosten 3. Jahr'!$E24&gt;=Hilfstabelle!F$2),'Personalkosten 3. Jahr'!$M24/('Personalkosten 3. Jahr'!$E24-'Personalkosten 3. Jahr'!$D24+1),0),IF('Personalkosten 3. Jahr'!$C24&gt;0,'Personalkosten 3. Jahr'!$M24/12,0))</f>
        <v>0</v>
      </c>
      <c r="G78" s="54">
        <f>IF('Personalkosten 3. Jahr'!$D24&gt;0,IF('Personalkosten 3. Jahr'!$D24&lt;=Hilfstabelle!G$2=AND('Personalkosten 3. Jahr'!$E24&gt;=Hilfstabelle!G$2),'Personalkosten 3. Jahr'!$M24/('Personalkosten 3. Jahr'!$E24-'Personalkosten 3. Jahr'!$D24+1),0),IF('Personalkosten 3. Jahr'!$C24&gt;0,'Personalkosten 3. Jahr'!$M24/12,0))</f>
        <v>0</v>
      </c>
      <c r="H78" s="54">
        <f>IF('Personalkosten 3. Jahr'!$D24&gt;0,IF('Personalkosten 3. Jahr'!$D24&lt;=Hilfstabelle!H$2=AND('Personalkosten 3. Jahr'!$E24&gt;=Hilfstabelle!H$2),'Personalkosten 3. Jahr'!$M24/('Personalkosten 3. Jahr'!$E24-'Personalkosten 3. Jahr'!$D24+1),0),IF('Personalkosten 3. Jahr'!$C24&gt;0,'Personalkosten 3. Jahr'!$M24/12,0))</f>
        <v>0</v>
      </c>
      <c r="I78" s="54">
        <f>IF('Personalkosten 3. Jahr'!$D24&gt;0,IF('Personalkosten 3. Jahr'!$D24&lt;=Hilfstabelle!I$2=AND('Personalkosten 3. Jahr'!$E24&gt;=Hilfstabelle!I$2),'Personalkosten 3. Jahr'!$M24/('Personalkosten 3. Jahr'!$E24-'Personalkosten 3. Jahr'!$D24+1),0),IF('Personalkosten 3. Jahr'!$C24&gt;0,'Personalkosten 3. Jahr'!$M24/12,0))</f>
        <v>0</v>
      </c>
      <c r="J78" s="54">
        <f>IF('Personalkosten 3. Jahr'!$D24&gt;0,IF('Personalkosten 3. Jahr'!$D24&lt;=Hilfstabelle!J$2=AND('Personalkosten 3. Jahr'!$E24&gt;=Hilfstabelle!J$2),'Personalkosten 3. Jahr'!$M24/('Personalkosten 3. Jahr'!$E24-'Personalkosten 3. Jahr'!$D24+1),0),IF('Personalkosten 3. Jahr'!$C24&gt;0,'Personalkosten 3. Jahr'!$M24/12,0))</f>
        <v>0</v>
      </c>
      <c r="K78" s="54">
        <f>IF('Personalkosten 3. Jahr'!$D24&gt;0,IF('Personalkosten 3. Jahr'!$D24&lt;=Hilfstabelle!K$2=AND('Personalkosten 3. Jahr'!$E24&gt;=Hilfstabelle!K$2),'Personalkosten 3. Jahr'!$M24/('Personalkosten 3. Jahr'!$E24-'Personalkosten 3. Jahr'!$D24+1),0),IF('Personalkosten 3. Jahr'!$C24&gt;0,'Personalkosten 3. Jahr'!$M24/12,0))</f>
        <v>0</v>
      </c>
      <c r="L78" s="54">
        <f>IF('Personalkosten 3. Jahr'!$D24&gt;0,IF('Personalkosten 3. Jahr'!$D24&lt;=Hilfstabelle!L$2=AND('Personalkosten 3. Jahr'!$E24&gt;=Hilfstabelle!L$2),'Personalkosten 3. Jahr'!$M24/('Personalkosten 3. Jahr'!$E24-'Personalkosten 3. Jahr'!$D24+1),0),IF('Personalkosten 3. Jahr'!$C24&gt;0,'Personalkosten 3. Jahr'!$M24/12,0))</f>
        <v>0</v>
      </c>
      <c r="M78" s="54">
        <f>IF('Personalkosten 3. Jahr'!$D24&gt;0,IF('Personalkosten 3. Jahr'!$D24&lt;=Hilfstabelle!M$2=AND('Personalkosten 3. Jahr'!$E24&gt;=Hilfstabelle!M$2),'Personalkosten 3. Jahr'!$M24/('Personalkosten 3. Jahr'!$E24-'Personalkosten 3. Jahr'!$D24+1),0),IF('Personalkosten 3. Jahr'!$C24&gt;0,'Personalkosten 3. Jahr'!$M24/12,0))</f>
        <v>0</v>
      </c>
      <c r="N78" s="55">
        <f t="shared" si="8"/>
        <v>0</v>
      </c>
      <c r="O78" s="34"/>
    </row>
    <row r="79" spans="1:15">
      <c r="A79" s="32">
        <v>11</v>
      </c>
      <c r="B79" s="54">
        <f>IF('Personalkosten 3. Jahr'!$D25&gt;0,IF('Personalkosten 3. Jahr'!$D25&lt;=Hilfstabelle!B$2=AND('Personalkosten 3. Jahr'!$E25&gt;=Hilfstabelle!B$2),'Personalkosten 3. Jahr'!$M25/('Personalkosten 3. Jahr'!$E25-'Personalkosten 3. Jahr'!$D25+1),0),IF('Personalkosten 3. Jahr'!$C25&gt;0,'Personalkosten 3. Jahr'!$M25/12,0))</f>
        <v>0</v>
      </c>
      <c r="C79" s="54">
        <f>IF('Personalkosten 3. Jahr'!$D25&gt;0,IF('Personalkosten 3. Jahr'!$D25&lt;=Hilfstabelle!C$2=AND('Personalkosten 3. Jahr'!$E25&gt;=Hilfstabelle!C$2),'Personalkosten 3. Jahr'!$M25/('Personalkosten 3. Jahr'!$E25-'Personalkosten 3. Jahr'!$D25+1),0),IF('Personalkosten 3. Jahr'!$C25&gt;0,'Personalkosten 3. Jahr'!$M25/12,0))</f>
        <v>0</v>
      </c>
      <c r="D79" s="54">
        <f>IF('Personalkosten 3. Jahr'!$D25&gt;0,IF('Personalkosten 3. Jahr'!$D25&lt;=Hilfstabelle!D$2=AND('Personalkosten 3. Jahr'!$E25&gt;=Hilfstabelle!D$2),'Personalkosten 3. Jahr'!$M25/('Personalkosten 3. Jahr'!$E25-'Personalkosten 3. Jahr'!$D25+1),0),IF('Personalkosten 3. Jahr'!$C25&gt;0,'Personalkosten 3. Jahr'!$M25/12,0))</f>
        <v>0</v>
      </c>
      <c r="E79" s="54">
        <f>IF('Personalkosten 3. Jahr'!$D25&gt;0,IF('Personalkosten 3. Jahr'!$D25&lt;=Hilfstabelle!E$2=AND('Personalkosten 3. Jahr'!$E25&gt;=Hilfstabelle!E$2),'Personalkosten 3. Jahr'!$M25/('Personalkosten 3. Jahr'!$E25-'Personalkosten 3. Jahr'!$D25+1),0),IF('Personalkosten 3. Jahr'!$C25&gt;0,'Personalkosten 3. Jahr'!$M25/12,0))</f>
        <v>0</v>
      </c>
      <c r="F79" s="54">
        <f>IF('Personalkosten 3. Jahr'!$D25&gt;0,IF('Personalkosten 3. Jahr'!$D25&lt;=Hilfstabelle!F$2=AND('Personalkosten 3. Jahr'!$E25&gt;=Hilfstabelle!F$2),'Personalkosten 3. Jahr'!$M25/('Personalkosten 3. Jahr'!$E25-'Personalkosten 3. Jahr'!$D25+1),0),IF('Personalkosten 3. Jahr'!$C25&gt;0,'Personalkosten 3. Jahr'!$M25/12,0))</f>
        <v>0</v>
      </c>
      <c r="G79" s="54">
        <f>IF('Personalkosten 3. Jahr'!$D25&gt;0,IF('Personalkosten 3. Jahr'!$D25&lt;=Hilfstabelle!G$2=AND('Personalkosten 3. Jahr'!$E25&gt;=Hilfstabelle!G$2),'Personalkosten 3. Jahr'!$M25/('Personalkosten 3. Jahr'!$E25-'Personalkosten 3. Jahr'!$D25+1),0),IF('Personalkosten 3. Jahr'!$C25&gt;0,'Personalkosten 3. Jahr'!$M25/12,0))</f>
        <v>0</v>
      </c>
      <c r="H79" s="54">
        <f>IF('Personalkosten 3. Jahr'!$D25&gt;0,IF('Personalkosten 3. Jahr'!$D25&lt;=Hilfstabelle!H$2=AND('Personalkosten 3. Jahr'!$E25&gt;=Hilfstabelle!H$2),'Personalkosten 3. Jahr'!$M25/('Personalkosten 3. Jahr'!$E25-'Personalkosten 3. Jahr'!$D25+1),0),IF('Personalkosten 3. Jahr'!$C25&gt;0,'Personalkosten 3. Jahr'!$M25/12,0))</f>
        <v>0</v>
      </c>
      <c r="I79" s="54">
        <f>IF('Personalkosten 3. Jahr'!$D25&gt;0,IF('Personalkosten 3. Jahr'!$D25&lt;=Hilfstabelle!I$2=AND('Personalkosten 3. Jahr'!$E25&gt;=Hilfstabelle!I$2),'Personalkosten 3. Jahr'!$M25/('Personalkosten 3. Jahr'!$E25-'Personalkosten 3. Jahr'!$D25+1),0),IF('Personalkosten 3. Jahr'!$C25&gt;0,'Personalkosten 3. Jahr'!$M25/12,0))</f>
        <v>0</v>
      </c>
      <c r="J79" s="54">
        <f>IF('Personalkosten 3. Jahr'!$D25&gt;0,IF('Personalkosten 3. Jahr'!$D25&lt;=Hilfstabelle!J$2=AND('Personalkosten 3. Jahr'!$E25&gt;=Hilfstabelle!J$2),'Personalkosten 3. Jahr'!$M25/('Personalkosten 3. Jahr'!$E25-'Personalkosten 3. Jahr'!$D25+1),0),IF('Personalkosten 3. Jahr'!$C25&gt;0,'Personalkosten 3. Jahr'!$M25/12,0))</f>
        <v>0</v>
      </c>
      <c r="K79" s="54">
        <f>IF('Personalkosten 3. Jahr'!$D25&gt;0,IF('Personalkosten 3. Jahr'!$D25&lt;=Hilfstabelle!K$2=AND('Personalkosten 3. Jahr'!$E25&gt;=Hilfstabelle!K$2),'Personalkosten 3. Jahr'!$M25/('Personalkosten 3. Jahr'!$E25-'Personalkosten 3. Jahr'!$D25+1),0),IF('Personalkosten 3. Jahr'!$C25&gt;0,'Personalkosten 3. Jahr'!$M25/12,0))</f>
        <v>0</v>
      </c>
      <c r="L79" s="54">
        <f>IF('Personalkosten 3. Jahr'!$D25&gt;0,IF('Personalkosten 3. Jahr'!$D25&lt;=Hilfstabelle!L$2=AND('Personalkosten 3. Jahr'!$E25&gt;=Hilfstabelle!L$2),'Personalkosten 3. Jahr'!$M25/('Personalkosten 3. Jahr'!$E25-'Personalkosten 3. Jahr'!$D25+1),0),IF('Personalkosten 3. Jahr'!$C25&gt;0,'Personalkosten 3. Jahr'!$M25/12,0))</f>
        <v>0</v>
      </c>
      <c r="M79" s="54">
        <f>IF('Personalkosten 3. Jahr'!$D25&gt;0,IF('Personalkosten 3. Jahr'!$D25&lt;=Hilfstabelle!M$2=AND('Personalkosten 3. Jahr'!$E25&gt;=Hilfstabelle!M$2),'Personalkosten 3. Jahr'!$M25/('Personalkosten 3. Jahr'!$E25-'Personalkosten 3. Jahr'!$D25+1),0),IF('Personalkosten 3. Jahr'!$C25&gt;0,'Personalkosten 3. Jahr'!$M25/12,0))</f>
        <v>0</v>
      </c>
      <c r="N79" s="55">
        <f t="shared" si="8"/>
        <v>0</v>
      </c>
      <c r="O79" s="34"/>
    </row>
    <row r="80" spans="1:15">
      <c r="A80" s="32">
        <v>12</v>
      </c>
      <c r="B80" s="54">
        <f>IF('Personalkosten 3. Jahr'!$D26&gt;0,IF('Personalkosten 3. Jahr'!$D26&lt;=Hilfstabelle!B$2=AND('Personalkosten 3. Jahr'!$E26&gt;=Hilfstabelle!B$2),'Personalkosten 3. Jahr'!$M26/('Personalkosten 3. Jahr'!$E26-'Personalkosten 3. Jahr'!$D26+1),0),IF('Personalkosten 3. Jahr'!$C26&gt;0,'Personalkosten 3. Jahr'!$M26/12,0))</f>
        <v>0</v>
      </c>
      <c r="C80" s="54">
        <f>IF('Personalkosten 3. Jahr'!$D26&gt;0,IF('Personalkosten 3. Jahr'!$D26&lt;=Hilfstabelle!C$2=AND('Personalkosten 3. Jahr'!$E26&gt;=Hilfstabelle!C$2),'Personalkosten 3. Jahr'!$M26/('Personalkosten 3. Jahr'!$E26-'Personalkosten 3. Jahr'!$D26+1),0),IF('Personalkosten 3. Jahr'!$C26&gt;0,'Personalkosten 3. Jahr'!$M26/12,0))</f>
        <v>0</v>
      </c>
      <c r="D80" s="54">
        <f>IF('Personalkosten 3. Jahr'!$D26&gt;0,IF('Personalkosten 3. Jahr'!$D26&lt;=Hilfstabelle!D$2=AND('Personalkosten 3. Jahr'!$E26&gt;=Hilfstabelle!D$2),'Personalkosten 3. Jahr'!$M26/('Personalkosten 3. Jahr'!$E26-'Personalkosten 3. Jahr'!$D26+1),0),IF('Personalkosten 3. Jahr'!$C26&gt;0,'Personalkosten 3. Jahr'!$M26/12,0))</f>
        <v>0</v>
      </c>
      <c r="E80" s="54">
        <f>IF('Personalkosten 3. Jahr'!$D26&gt;0,IF('Personalkosten 3. Jahr'!$D26&lt;=Hilfstabelle!E$2=AND('Personalkosten 3. Jahr'!$E26&gt;=Hilfstabelle!E$2),'Personalkosten 3. Jahr'!$M26/('Personalkosten 3. Jahr'!$E26-'Personalkosten 3. Jahr'!$D26+1),0),IF('Personalkosten 3. Jahr'!$C26&gt;0,'Personalkosten 3. Jahr'!$M26/12,0))</f>
        <v>0</v>
      </c>
      <c r="F80" s="54">
        <f>IF('Personalkosten 3. Jahr'!$D26&gt;0,IF('Personalkosten 3. Jahr'!$D26&lt;=Hilfstabelle!F$2=AND('Personalkosten 3. Jahr'!$E26&gt;=Hilfstabelle!F$2),'Personalkosten 3. Jahr'!$M26/('Personalkosten 3. Jahr'!$E26-'Personalkosten 3. Jahr'!$D26+1),0),IF('Personalkosten 3. Jahr'!$C26&gt;0,'Personalkosten 3. Jahr'!$M26/12,0))</f>
        <v>0</v>
      </c>
      <c r="G80" s="54">
        <f>IF('Personalkosten 3. Jahr'!$D26&gt;0,IF('Personalkosten 3. Jahr'!$D26&lt;=Hilfstabelle!G$2=AND('Personalkosten 3. Jahr'!$E26&gt;=Hilfstabelle!G$2),'Personalkosten 3. Jahr'!$M26/('Personalkosten 3. Jahr'!$E26-'Personalkosten 3. Jahr'!$D26+1),0),IF('Personalkosten 3. Jahr'!$C26&gt;0,'Personalkosten 3. Jahr'!$M26/12,0))</f>
        <v>0</v>
      </c>
      <c r="H80" s="54">
        <f>IF('Personalkosten 3. Jahr'!$D26&gt;0,IF('Personalkosten 3. Jahr'!$D26&lt;=Hilfstabelle!H$2=AND('Personalkosten 3. Jahr'!$E26&gt;=Hilfstabelle!H$2),'Personalkosten 3. Jahr'!$M26/('Personalkosten 3. Jahr'!$E26-'Personalkosten 3. Jahr'!$D26+1),0),IF('Personalkosten 3. Jahr'!$C26&gt;0,'Personalkosten 3. Jahr'!$M26/12,0))</f>
        <v>0</v>
      </c>
      <c r="I80" s="54">
        <f>IF('Personalkosten 3. Jahr'!$D26&gt;0,IF('Personalkosten 3. Jahr'!$D26&lt;=Hilfstabelle!I$2=AND('Personalkosten 3. Jahr'!$E26&gt;=Hilfstabelle!I$2),'Personalkosten 3. Jahr'!$M26/('Personalkosten 3. Jahr'!$E26-'Personalkosten 3. Jahr'!$D26+1),0),IF('Personalkosten 3. Jahr'!$C26&gt;0,'Personalkosten 3. Jahr'!$M26/12,0))</f>
        <v>0</v>
      </c>
      <c r="J80" s="54">
        <f>IF('Personalkosten 3. Jahr'!$D26&gt;0,IF('Personalkosten 3. Jahr'!$D26&lt;=Hilfstabelle!J$2=AND('Personalkosten 3. Jahr'!$E26&gt;=Hilfstabelle!J$2),'Personalkosten 3. Jahr'!$M26/('Personalkosten 3. Jahr'!$E26-'Personalkosten 3. Jahr'!$D26+1),0),IF('Personalkosten 3. Jahr'!$C26&gt;0,'Personalkosten 3. Jahr'!$M26/12,0))</f>
        <v>0</v>
      </c>
      <c r="K80" s="54">
        <f>IF('Personalkosten 3. Jahr'!$D26&gt;0,IF('Personalkosten 3. Jahr'!$D26&lt;=Hilfstabelle!K$2=AND('Personalkosten 3. Jahr'!$E26&gt;=Hilfstabelle!K$2),'Personalkosten 3. Jahr'!$M26/('Personalkosten 3. Jahr'!$E26-'Personalkosten 3. Jahr'!$D26+1),0),IF('Personalkosten 3. Jahr'!$C26&gt;0,'Personalkosten 3. Jahr'!$M26/12,0))</f>
        <v>0</v>
      </c>
      <c r="L80" s="54">
        <f>IF('Personalkosten 3. Jahr'!$D26&gt;0,IF('Personalkosten 3. Jahr'!$D26&lt;=Hilfstabelle!L$2=AND('Personalkosten 3. Jahr'!$E26&gt;=Hilfstabelle!L$2),'Personalkosten 3. Jahr'!$M26/('Personalkosten 3. Jahr'!$E26-'Personalkosten 3. Jahr'!$D26+1),0),IF('Personalkosten 3. Jahr'!$C26&gt;0,'Personalkosten 3. Jahr'!$M26/12,0))</f>
        <v>0</v>
      </c>
      <c r="M80" s="54">
        <f>IF('Personalkosten 3. Jahr'!$D26&gt;0,IF('Personalkosten 3. Jahr'!$D26&lt;=Hilfstabelle!M$2=AND('Personalkosten 3. Jahr'!$E26&gt;=Hilfstabelle!M$2),'Personalkosten 3. Jahr'!$M26/('Personalkosten 3. Jahr'!$E26-'Personalkosten 3. Jahr'!$D26+1),0),IF('Personalkosten 3. Jahr'!$C26&gt;0,'Personalkosten 3. Jahr'!$M26/12,0))</f>
        <v>0</v>
      </c>
      <c r="N80" s="55">
        <f t="shared" si="8"/>
        <v>0</v>
      </c>
      <c r="O80" s="34"/>
    </row>
    <row r="81" spans="1:15">
      <c r="A81" s="32">
        <v>13</v>
      </c>
      <c r="B81" s="54">
        <f>IF('Personalkosten 3. Jahr'!$D27&gt;0,IF('Personalkosten 3. Jahr'!$D27&lt;=Hilfstabelle!B$2=AND('Personalkosten 3. Jahr'!$E27&gt;=Hilfstabelle!B$2),'Personalkosten 3. Jahr'!$M27/('Personalkosten 3. Jahr'!$E27-'Personalkosten 3. Jahr'!$D27+1),0),IF('Personalkosten 3. Jahr'!$C27&gt;0,'Personalkosten 3. Jahr'!$M27/12,0))</f>
        <v>0</v>
      </c>
      <c r="C81" s="54">
        <f>IF('Personalkosten 3. Jahr'!$D27&gt;0,IF('Personalkosten 3. Jahr'!$D27&lt;=Hilfstabelle!C$2=AND('Personalkosten 3. Jahr'!$E27&gt;=Hilfstabelle!C$2),'Personalkosten 3. Jahr'!$M27/('Personalkosten 3. Jahr'!$E27-'Personalkosten 3. Jahr'!$D27+1),0),IF('Personalkosten 3. Jahr'!$C27&gt;0,'Personalkosten 3. Jahr'!$M27/12,0))</f>
        <v>0</v>
      </c>
      <c r="D81" s="54">
        <f>IF('Personalkosten 3. Jahr'!$D27&gt;0,IF('Personalkosten 3. Jahr'!$D27&lt;=Hilfstabelle!D$2=AND('Personalkosten 3. Jahr'!$E27&gt;=Hilfstabelle!D$2),'Personalkosten 3. Jahr'!$M27/('Personalkosten 3. Jahr'!$E27-'Personalkosten 3. Jahr'!$D27+1),0),IF('Personalkosten 3. Jahr'!$C27&gt;0,'Personalkosten 3. Jahr'!$M27/12,0))</f>
        <v>0</v>
      </c>
      <c r="E81" s="54">
        <f>IF('Personalkosten 3. Jahr'!$D27&gt;0,IF('Personalkosten 3. Jahr'!$D27&lt;=Hilfstabelle!E$2=AND('Personalkosten 3. Jahr'!$E27&gt;=Hilfstabelle!E$2),'Personalkosten 3. Jahr'!$M27/('Personalkosten 3. Jahr'!$E27-'Personalkosten 3. Jahr'!$D27+1),0),IF('Personalkosten 3. Jahr'!$C27&gt;0,'Personalkosten 3. Jahr'!$M27/12,0))</f>
        <v>0</v>
      </c>
      <c r="F81" s="54">
        <f>IF('Personalkosten 3. Jahr'!$D27&gt;0,IF('Personalkosten 3. Jahr'!$D27&lt;=Hilfstabelle!F$2=AND('Personalkosten 3. Jahr'!$E27&gt;=Hilfstabelle!F$2),'Personalkosten 3. Jahr'!$M27/('Personalkosten 3. Jahr'!$E27-'Personalkosten 3. Jahr'!$D27+1),0),IF('Personalkosten 3. Jahr'!$C27&gt;0,'Personalkosten 3. Jahr'!$M27/12,0))</f>
        <v>0</v>
      </c>
      <c r="G81" s="54">
        <f>IF('Personalkosten 3. Jahr'!$D27&gt;0,IF('Personalkosten 3. Jahr'!$D27&lt;=Hilfstabelle!G$2=AND('Personalkosten 3. Jahr'!$E27&gt;=Hilfstabelle!G$2),'Personalkosten 3. Jahr'!$M27/('Personalkosten 3. Jahr'!$E27-'Personalkosten 3. Jahr'!$D27+1),0),IF('Personalkosten 3. Jahr'!$C27&gt;0,'Personalkosten 3. Jahr'!$M27/12,0))</f>
        <v>0</v>
      </c>
      <c r="H81" s="54">
        <f>IF('Personalkosten 3. Jahr'!$D27&gt;0,IF('Personalkosten 3. Jahr'!$D27&lt;=Hilfstabelle!H$2=AND('Personalkosten 3. Jahr'!$E27&gt;=Hilfstabelle!H$2),'Personalkosten 3. Jahr'!$M27/('Personalkosten 3. Jahr'!$E27-'Personalkosten 3. Jahr'!$D27+1),0),IF('Personalkosten 3. Jahr'!$C27&gt;0,'Personalkosten 3. Jahr'!$M27/12,0))</f>
        <v>0</v>
      </c>
      <c r="I81" s="54">
        <f>IF('Personalkosten 3. Jahr'!$D27&gt;0,IF('Personalkosten 3. Jahr'!$D27&lt;=Hilfstabelle!I$2=AND('Personalkosten 3. Jahr'!$E27&gt;=Hilfstabelle!I$2),'Personalkosten 3. Jahr'!$M27/('Personalkosten 3. Jahr'!$E27-'Personalkosten 3. Jahr'!$D27+1),0),IF('Personalkosten 3. Jahr'!$C27&gt;0,'Personalkosten 3. Jahr'!$M27/12,0))</f>
        <v>0</v>
      </c>
      <c r="J81" s="54">
        <f>IF('Personalkosten 3. Jahr'!$D27&gt;0,IF('Personalkosten 3. Jahr'!$D27&lt;=Hilfstabelle!J$2=AND('Personalkosten 3. Jahr'!$E27&gt;=Hilfstabelle!J$2),'Personalkosten 3. Jahr'!$M27/('Personalkosten 3. Jahr'!$E27-'Personalkosten 3. Jahr'!$D27+1),0),IF('Personalkosten 3. Jahr'!$C27&gt;0,'Personalkosten 3. Jahr'!$M27/12,0))</f>
        <v>0</v>
      </c>
      <c r="K81" s="54">
        <f>IF('Personalkosten 3. Jahr'!$D27&gt;0,IF('Personalkosten 3. Jahr'!$D27&lt;=Hilfstabelle!K$2=AND('Personalkosten 3. Jahr'!$E27&gt;=Hilfstabelle!K$2),'Personalkosten 3. Jahr'!$M27/('Personalkosten 3. Jahr'!$E27-'Personalkosten 3. Jahr'!$D27+1),0),IF('Personalkosten 3. Jahr'!$C27&gt;0,'Personalkosten 3. Jahr'!$M27/12,0))</f>
        <v>0</v>
      </c>
      <c r="L81" s="54">
        <f>IF('Personalkosten 3. Jahr'!$D27&gt;0,IF('Personalkosten 3. Jahr'!$D27&lt;=Hilfstabelle!L$2=AND('Personalkosten 3. Jahr'!$E27&gt;=Hilfstabelle!L$2),'Personalkosten 3. Jahr'!$M27/('Personalkosten 3. Jahr'!$E27-'Personalkosten 3. Jahr'!$D27+1),0),IF('Personalkosten 3. Jahr'!$C27&gt;0,'Personalkosten 3. Jahr'!$M27/12,0))</f>
        <v>0</v>
      </c>
      <c r="M81" s="54">
        <f>IF('Personalkosten 3. Jahr'!$D27&gt;0,IF('Personalkosten 3. Jahr'!$D27&lt;=Hilfstabelle!M$2=AND('Personalkosten 3. Jahr'!$E27&gt;=Hilfstabelle!M$2),'Personalkosten 3. Jahr'!$M27/('Personalkosten 3. Jahr'!$E27-'Personalkosten 3. Jahr'!$D27+1),0),IF('Personalkosten 3. Jahr'!$C27&gt;0,'Personalkosten 3. Jahr'!$M27/12,0))</f>
        <v>0</v>
      </c>
      <c r="N81" s="55">
        <f t="shared" si="8"/>
        <v>0</v>
      </c>
      <c r="O81" s="34"/>
    </row>
    <row r="82" spans="1:15">
      <c r="A82" s="32">
        <v>14</v>
      </c>
      <c r="B82" s="54">
        <f>IF('Personalkosten 3. Jahr'!$D28&gt;0,IF('Personalkosten 3. Jahr'!$D28&lt;=Hilfstabelle!B$2=AND('Personalkosten 3. Jahr'!$E28&gt;=Hilfstabelle!B$2),'Personalkosten 3. Jahr'!$M28/('Personalkosten 3. Jahr'!$E28-'Personalkosten 3. Jahr'!$D28+1),0),IF('Personalkosten 3. Jahr'!$C28&gt;0,'Personalkosten 3. Jahr'!$M28/12,0))</f>
        <v>0</v>
      </c>
      <c r="C82" s="54">
        <f>IF('Personalkosten 3. Jahr'!$D28&gt;0,IF('Personalkosten 3. Jahr'!$D28&lt;=Hilfstabelle!C$2=AND('Personalkosten 3. Jahr'!$E28&gt;=Hilfstabelle!C$2),'Personalkosten 3. Jahr'!$M28/('Personalkosten 3. Jahr'!$E28-'Personalkosten 3. Jahr'!$D28+1),0),IF('Personalkosten 3. Jahr'!$C28&gt;0,'Personalkosten 3. Jahr'!$M28/12,0))</f>
        <v>0</v>
      </c>
      <c r="D82" s="54">
        <f>IF('Personalkosten 3. Jahr'!$D28&gt;0,IF('Personalkosten 3. Jahr'!$D28&lt;=Hilfstabelle!D$2=AND('Personalkosten 3. Jahr'!$E28&gt;=Hilfstabelle!D$2),'Personalkosten 3. Jahr'!$M28/('Personalkosten 3. Jahr'!$E28-'Personalkosten 3. Jahr'!$D28+1),0),IF('Personalkosten 3. Jahr'!$C28&gt;0,'Personalkosten 3. Jahr'!$M28/12,0))</f>
        <v>0</v>
      </c>
      <c r="E82" s="54">
        <f>IF('Personalkosten 3. Jahr'!$D28&gt;0,IF('Personalkosten 3. Jahr'!$D28&lt;=Hilfstabelle!E$2=AND('Personalkosten 3. Jahr'!$E28&gt;=Hilfstabelle!E$2),'Personalkosten 3. Jahr'!$M28/('Personalkosten 3. Jahr'!$E28-'Personalkosten 3. Jahr'!$D28+1),0),IF('Personalkosten 3. Jahr'!$C28&gt;0,'Personalkosten 3. Jahr'!$M28/12,0))</f>
        <v>0</v>
      </c>
      <c r="F82" s="54">
        <f>IF('Personalkosten 3. Jahr'!$D28&gt;0,IF('Personalkosten 3. Jahr'!$D28&lt;=Hilfstabelle!F$2=AND('Personalkosten 3. Jahr'!$E28&gt;=Hilfstabelle!F$2),'Personalkosten 3. Jahr'!$M28/('Personalkosten 3. Jahr'!$E28-'Personalkosten 3. Jahr'!$D28+1),0),IF('Personalkosten 3. Jahr'!$C28&gt;0,'Personalkosten 3. Jahr'!$M28/12,0))</f>
        <v>0</v>
      </c>
      <c r="G82" s="54">
        <f>IF('Personalkosten 3. Jahr'!$D28&gt;0,IF('Personalkosten 3. Jahr'!$D28&lt;=Hilfstabelle!G$2=AND('Personalkosten 3. Jahr'!$E28&gt;=Hilfstabelle!G$2),'Personalkosten 3. Jahr'!$M28/('Personalkosten 3. Jahr'!$E28-'Personalkosten 3. Jahr'!$D28+1),0),IF('Personalkosten 3. Jahr'!$C28&gt;0,'Personalkosten 3. Jahr'!$M28/12,0))</f>
        <v>0</v>
      </c>
      <c r="H82" s="54">
        <f>IF('Personalkosten 3. Jahr'!$D28&gt;0,IF('Personalkosten 3. Jahr'!$D28&lt;=Hilfstabelle!H$2=AND('Personalkosten 3. Jahr'!$E28&gt;=Hilfstabelle!H$2),'Personalkosten 3. Jahr'!$M28/('Personalkosten 3. Jahr'!$E28-'Personalkosten 3. Jahr'!$D28+1),0),IF('Personalkosten 3. Jahr'!$C28&gt;0,'Personalkosten 3. Jahr'!$M28/12,0))</f>
        <v>0</v>
      </c>
      <c r="I82" s="54">
        <f>IF('Personalkosten 3. Jahr'!$D28&gt;0,IF('Personalkosten 3. Jahr'!$D28&lt;=Hilfstabelle!I$2=AND('Personalkosten 3. Jahr'!$E28&gt;=Hilfstabelle!I$2),'Personalkosten 3. Jahr'!$M28/('Personalkosten 3. Jahr'!$E28-'Personalkosten 3. Jahr'!$D28+1),0),IF('Personalkosten 3. Jahr'!$C28&gt;0,'Personalkosten 3. Jahr'!$M28/12,0))</f>
        <v>0</v>
      </c>
      <c r="J82" s="54">
        <f>IF('Personalkosten 3. Jahr'!$D28&gt;0,IF('Personalkosten 3. Jahr'!$D28&lt;=Hilfstabelle!J$2=AND('Personalkosten 3. Jahr'!$E28&gt;=Hilfstabelle!J$2),'Personalkosten 3. Jahr'!$M28/('Personalkosten 3. Jahr'!$E28-'Personalkosten 3. Jahr'!$D28+1),0),IF('Personalkosten 3. Jahr'!$C28&gt;0,'Personalkosten 3. Jahr'!$M28/12,0))</f>
        <v>0</v>
      </c>
      <c r="K82" s="54">
        <f>IF('Personalkosten 3. Jahr'!$D28&gt;0,IF('Personalkosten 3. Jahr'!$D28&lt;=Hilfstabelle!K$2=AND('Personalkosten 3. Jahr'!$E28&gt;=Hilfstabelle!K$2),'Personalkosten 3. Jahr'!$M28/('Personalkosten 3. Jahr'!$E28-'Personalkosten 3. Jahr'!$D28+1),0),IF('Personalkosten 3. Jahr'!$C28&gt;0,'Personalkosten 3. Jahr'!$M28/12,0))</f>
        <v>0</v>
      </c>
      <c r="L82" s="54">
        <f>IF('Personalkosten 3. Jahr'!$D28&gt;0,IF('Personalkosten 3. Jahr'!$D28&lt;=Hilfstabelle!L$2=AND('Personalkosten 3. Jahr'!$E28&gt;=Hilfstabelle!L$2),'Personalkosten 3. Jahr'!$M28/('Personalkosten 3. Jahr'!$E28-'Personalkosten 3. Jahr'!$D28+1),0),IF('Personalkosten 3. Jahr'!$C28&gt;0,'Personalkosten 3. Jahr'!$M28/12,0))</f>
        <v>0</v>
      </c>
      <c r="M82" s="54">
        <f>IF('Personalkosten 3. Jahr'!$D28&gt;0,IF('Personalkosten 3. Jahr'!$D28&lt;=Hilfstabelle!M$2=AND('Personalkosten 3. Jahr'!$E28&gt;=Hilfstabelle!M$2),'Personalkosten 3. Jahr'!$M28/('Personalkosten 3. Jahr'!$E28-'Personalkosten 3. Jahr'!$D28+1),0),IF('Personalkosten 3. Jahr'!$C28&gt;0,'Personalkosten 3. Jahr'!$M28/12,0))</f>
        <v>0</v>
      </c>
      <c r="N82" s="55">
        <f t="shared" si="8"/>
        <v>0</v>
      </c>
      <c r="O82" s="34"/>
    </row>
    <row r="83" spans="1:15">
      <c r="A83" s="32">
        <v>15</v>
      </c>
      <c r="B83" s="54">
        <f>IF('Personalkosten 3. Jahr'!$D29&gt;0,IF('Personalkosten 3. Jahr'!$D29&lt;=Hilfstabelle!B$2=AND('Personalkosten 3. Jahr'!$E29&gt;=Hilfstabelle!B$2),'Personalkosten 3. Jahr'!$M29/('Personalkosten 3. Jahr'!$E29-'Personalkosten 3. Jahr'!$D29+1),0),IF('Personalkosten 3. Jahr'!$C29&gt;0,'Personalkosten 3. Jahr'!$M29/12,0))</f>
        <v>0</v>
      </c>
      <c r="C83" s="54">
        <f>IF('Personalkosten 3. Jahr'!$D29&gt;0,IF('Personalkosten 3. Jahr'!$D29&lt;=Hilfstabelle!C$2=AND('Personalkosten 3. Jahr'!$E29&gt;=Hilfstabelle!C$2),'Personalkosten 3. Jahr'!$M29/('Personalkosten 3. Jahr'!$E29-'Personalkosten 3. Jahr'!$D29+1),0),IF('Personalkosten 3. Jahr'!$C29&gt;0,'Personalkosten 3. Jahr'!$M29/12,0))</f>
        <v>0</v>
      </c>
      <c r="D83" s="54">
        <f>IF('Personalkosten 3. Jahr'!$D29&gt;0,IF('Personalkosten 3. Jahr'!$D29&lt;=Hilfstabelle!D$2=AND('Personalkosten 3. Jahr'!$E29&gt;=Hilfstabelle!D$2),'Personalkosten 3. Jahr'!$M29/('Personalkosten 3. Jahr'!$E29-'Personalkosten 3. Jahr'!$D29+1),0),IF('Personalkosten 3. Jahr'!$C29&gt;0,'Personalkosten 3. Jahr'!$M29/12,0))</f>
        <v>0</v>
      </c>
      <c r="E83" s="54">
        <f>IF('Personalkosten 3. Jahr'!$D29&gt;0,IF('Personalkosten 3. Jahr'!$D29&lt;=Hilfstabelle!E$2=AND('Personalkosten 3. Jahr'!$E29&gt;=Hilfstabelle!E$2),'Personalkosten 3. Jahr'!$M29/('Personalkosten 3. Jahr'!$E29-'Personalkosten 3. Jahr'!$D29+1),0),IF('Personalkosten 3. Jahr'!$C29&gt;0,'Personalkosten 3. Jahr'!$M29/12,0))</f>
        <v>0</v>
      </c>
      <c r="F83" s="54">
        <f>IF('Personalkosten 3. Jahr'!$D29&gt;0,IF('Personalkosten 3. Jahr'!$D29&lt;=Hilfstabelle!F$2=AND('Personalkosten 3. Jahr'!$E29&gt;=Hilfstabelle!F$2),'Personalkosten 3. Jahr'!$M29/('Personalkosten 3. Jahr'!$E29-'Personalkosten 3. Jahr'!$D29+1),0),IF('Personalkosten 3. Jahr'!$C29&gt;0,'Personalkosten 3. Jahr'!$M29/12,0))</f>
        <v>0</v>
      </c>
      <c r="G83" s="54">
        <f>IF('Personalkosten 3. Jahr'!$D29&gt;0,IF('Personalkosten 3. Jahr'!$D29&lt;=Hilfstabelle!G$2=AND('Personalkosten 3. Jahr'!$E29&gt;=Hilfstabelle!G$2),'Personalkosten 3. Jahr'!$M29/('Personalkosten 3. Jahr'!$E29-'Personalkosten 3. Jahr'!$D29+1),0),IF('Personalkosten 3. Jahr'!$C29&gt;0,'Personalkosten 3. Jahr'!$M29/12,0))</f>
        <v>0</v>
      </c>
      <c r="H83" s="54">
        <f>IF('Personalkosten 3. Jahr'!$D29&gt;0,IF('Personalkosten 3. Jahr'!$D29&lt;=Hilfstabelle!H$2=AND('Personalkosten 3. Jahr'!$E29&gt;=Hilfstabelle!H$2),'Personalkosten 3. Jahr'!$M29/('Personalkosten 3. Jahr'!$E29-'Personalkosten 3. Jahr'!$D29+1),0),IF('Personalkosten 3. Jahr'!$C29&gt;0,'Personalkosten 3. Jahr'!$M29/12,0))</f>
        <v>0</v>
      </c>
      <c r="I83" s="54">
        <f>IF('Personalkosten 3. Jahr'!$D29&gt;0,IF('Personalkosten 3. Jahr'!$D29&lt;=Hilfstabelle!I$2=AND('Personalkosten 3. Jahr'!$E29&gt;=Hilfstabelle!I$2),'Personalkosten 3. Jahr'!$M29/('Personalkosten 3. Jahr'!$E29-'Personalkosten 3. Jahr'!$D29+1),0),IF('Personalkosten 3. Jahr'!$C29&gt;0,'Personalkosten 3. Jahr'!$M29/12,0))</f>
        <v>0</v>
      </c>
      <c r="J83" s="54">
        <f>IF('Personalkosten 3. Jahr'!$D29&gt;0,IF('Personalkosten 3. Jahr'!$D29&lt;=Hilfstabelle!J$2=AND('Personalkosten 3. Jahr'!$E29&gt;=Hilfstabelle!J$2),'Personalkosten 3. Jahr'!$M29/('Personalkosten 3. Jahr'!$E29-'Personalkosten 3. Jahr'!$D29+1),0),IF('Personalkosten 3. Jahr'!$C29&gt;0,'Personalkosten 3. Jahr'!$M29/12,0))</f>
        <v>0</v>
      </c>
      <c r="K83" s="54">
        <f>IF('Personalkosten 3. Jahr'!$D29&gt;0,IF('Personalkosten 3. Jahr'!$D29&lt;=Hilfstabelle!K$2=AND('Personalkosten 3. Jahr'!$E29&gt;=Hilfstabelle!K$2),'Personalkosten 3. Jahr'!$M29/('Personalkosten 3. Jahr'!$E29-'Personalkosten 3. Jahr'!$D29+1),0),IF('Personalkosten 3. Jahr'!$C29&gt;0,'Personalkosten 3. Jahr'!$M29/12,0))</f>
        <v>0</v>
      </c>
      <c r="L83" s="54">
        <f>IF('Personalkosten 3. Jahr'!$D29&gt;0,IF('Personalkosten 3. Jahr'!$D29&lt;=Hilfstabelle!L$2=AND('Personalkosten 3. Jahr'!$E29&gt;=Hilfstabelle!L$2),'Personalkosten 3. Jahr'!$M29/('Personalkosten 3. Jahr'!$E29-'Personalkosten 3. Jahr'!$D29+1),0),IF('Personalkosten 3. Jahr'!$C29&gt;0,'Personalkosten 3. Jahr'!$M29/12,0))</f>
        <v>0</v>
      </c>
      <c r="M83" s="54">
        <f>IF('Personalkosten 3. Jahr'!$D29&gt;0,IF('Personalkosten 3. Jahr'!$D29&lt;=Hilfstabelle!M$2=AND('Personalkosten 3. Jahr'!$E29&gt;=Hilfstabelle!M$2),'Personalkosten 3. Jahr'!$M29/('Personalkosten 3. Jahr'!$E29-'Personalkosten 3. Jahr'!$D29+1),0),IF('Personalkosten 3. Jahr'!$C29&gt;0,'Personalkosten 3. Jahr'!$M29/12,0))</f>
        <v>0</v>
      </c>
      <c r="N83" s="55">
        <f t="shared" si="8"/>
        <v>0</v>
      </c>
      <c r="O83" s="34"/>
    </row>
    <row r="84" spans="1:15">
      <c r="A84" s="32">
        <v>16</v>
      </c>
      <c r="B84" s="54">
        <f>IF('Personalkosten 3. Jahr'!$D30&gt;0,IF('Personalkosten 3. Jahr'!$D30&lt;=Hilfstabelle!B$2=AND('Personalkosten 3. Jahr'!$E30&gt;=Hilfstabelle!B$2),'Personalkosten 3. Jahr'!$M30/('Personalkosten 3. Jahr'!$E30-'Personalkosten 3. Jahr'!$D30+1),0),IF('Personalkosten 3. Jahr'!$C30&gt;0,'Personalkosten 3. Jahr'!$M30/12,0))</f>
        <v>0</v>
      </c>
      <c r="C84" s="54">
        <f>IF('Personalkosten 3. Jahr'!$D30&gt;0,IF('Personalkosten 3. Jahr'!$D30&lt;=Hilfstabelle!C$2=AND('Personalkosten 3. Jahr'!$E30&gt;=Hilfstabelle!C$2),'Personalkosten 3. Jahr'!$M30/('Personalkosten 3. Jahr'!$E30-'Personalkosten 3. Jahr'!$D30+1),0),IF('Personalkosten 3. Jahr'!$C30&gt;0,'Personalkosten 3. Jahr'!$M30/12,0))</f>
        <v>0</v>
      </c>
      <c r="D84" s="54">
        <f>IF('Personalkosten 3. Jahr'!$D30&gt;0,IF('Personalkosten 3. Jahr'!$D30&lt;=Hilfstabelle!D$2=AND('Personalkosten 3. Jahr'!$E30&gt;=Hilfstabelle!D$2),'Personalkosten 3. Jahr'!$M30/('Personalkosten 3. Jahr'!$E30-'Personalkosten 3. Jahr'!$D30+1),0),IF('Personalkosten 3. Jahr'!$C30&gt;0,'Personalkosten 3. Jahr'!$M30/12,0))</f>
        <v>0</v>
      </c>
      <c r="E84" s="54">
        <f>IF('Personalkosten 3. Jahr'!$D30&gt;0,IF('Personalkosten 3. Jahr'!$D30&lt;=Hilfstabelle!E$2=AND('Personalkosten 3. Jahr'!$E30&gt;=Hilfstabelle!E$2),'Personalkosten 3. Jahr'!$M30/('Personalkosten 3. Jahr'!$E30-'Personalkosten 3. Jahr'!$D30+1),0),IF('Personalkosten 3. Jahr'!$C30&gt;0,'Personalkosten 3. Jahr'!$M30/12,0))</f>
        <v>0</v>
      </c>
      <c r="F84" s="54">
        <f>IF('Personalkosten 3. Jahr'!$D30&gt;0,IF('Personalkosten 3. Jahr'!$D30&lt;=Hilfstabelle!F$2=AND('Personalkosten 3. Jahr'!$E30&gt;=Hilfstabelle!F$2),'Personalkosten 3. Jahr'!$M30/('Personalkosten 3. Jahr'!$E30-'Personalkosten 3. Jahr'!$D30+1),0),IF('Personalkosten 3. Jahr'!$C30&gt;0,'Personalkosten 3. Jahr'!$M30/12,0))</f>
        <v>0</v>
      </c>
      <c r="G84" s="54">
        <f>IF('Personalkosten 3. Jahr'!$D30&gt;0,IF('Personalkosten 3. Jahr'!$D30&lt;=Hilfstabelle!G$2=AND('Personalkosten 3. Jahr'!$E30&gt;=Hilfstabelle!G$2),'Personalkosten 3. Jahr'!$M30/('Personalkosten 3. Jahr'!$E30-'Personalkosten 3. Jahr'!$D30+1),0),IF('Personalkosten 3. Jahr'!$C30&gt;0,'Personalkosten 3. Jahr'!$M30/12,0))</f>
        <v>0</v>
      </c>
      <c r="H84" s="54">
        <f>IF('Personalkosten 3. Jahr'!$D30&gt;0,IF('Personalkosten 3. Jahr'!$D30&lt;=Hilfstabelle!H$2=AND('Personalkosten 3. Jahr'!$E30&gt;=Hilfstabelle!H$2),'Personalkosten 3. Jahr'!$M30/('Personalkosten 3. Jahr'!$E30-'Personalkosten 3. Jahr'!$D30+1),0),IF('Personalkosten 3. Jahr'!$C30&gt;0,'Personalkosten 3. Jahr'!$M30/12,0))</f>
        <v>0</v>
      </c>
      <c r="I84" s="54">
        <f>IF('Personalkosten 3. Jahr'!$D30&gt;0,IF('Personalkosten 3. Jahr'!$D30&lt;=Hilfstabelle!I$2=AND('Personalkosten 3. Jahr'!$E30&gt;=Hilfstabelle!I$2),'Personalkosten 3. Jahr'!$M30/('Personalkosten 3. Jahr'!$E30-'Personalkosten 3. Jahr'!$D30+1),0),IF('Personalkosten 3. Jahr'!$C30&gt;0,'Personalkosten 3. Jahr'!$M30/12,0))</f>
        <v>0</v>
      </c>
      <c r="J84" s="54">
        <f>IF('Personalkosten 3. Jahr'!$D30&gt;0,IF('Personalkosten 3. Jahr'!$D30&lt;=Hilfstabelle!J$2=AND('Personalkosten 3. Jahr'!$E30&gt;=Hilfstabelle!J$2),'Personalkosten 3. Jahr'!$M30/('Personalkosten 3. Jahr'!$E30-'Personalkosten 3. Jahr'!$D30+1),0),IF('Personalkosten 3. Jahr'!$C30&gt;0,'Personalkosten 3. Jahr'!$M30/12,0))</f>
        <v>0</v>
      </c>
      <c r="K84" s="54">
        <f>IF('Personalkosten 3. Jahr'!$D30&gt;0,IF('Personalkosten 3. Jahr'!$D30&lt;=Hilfstabelle!K$2=AND('Personalkosten 3. Jahr'!$E30&gt;=Hilfstabelle!K$2),'Personalkosten 3. Jahr'!$M30/('Personalkosten 3. Jahr'!$E30-'Personalkosten 3. Jahr'!$D30+1),0),IF('Personalkosten 3. Jahr'!$C30&gt;0,'Personalkosten 3. Jahr'!$M30/12,0))</f>
        <v>0</v>
      </c>
      <c r="L84" s="54">
        <f>IF('Personalkosten 3. Jahr'!$D30&gt;0,IF('Personalkosten 3. Jahr'!$D30&lt;=Hilfstabelle!L$2=AND('Personalkosten 3. Jahr'!$E30&gt;=Hilfstabelle!L$2),'Personalkosten 3. Jahr'!$M30/('Personalkosten 3. Jahr'!$E30-'Personalkosten 3. Jahr'!$D30+1),0),IF('Personalkosten 3. Jahr'!$C30&gt;0,'Personalkosten 3. Jahr'!$M30/12,0))</f>
        <v>0</v>
      </c>
      <c r="M84" s="54">
        <f>IF('Personalkosten 3. Jahr'!$D30&gt;0,IF('Personalkosten 3. Jahr'!$D30&lt;=Hilfstabelle!M$2=AND('Personalkosten 3. Jahr'!$E30&gt;=Hilfstabelle!M$2),'Personalkosten 3. Jahr'!$M30/('Personalkosten 3. Jahr'!$E30-'Personalkosten 3. Jahr'!$D30+1),0),IF('Personalkosten 3. Jahr'!$C30&gt;0,'Personalkosten 3. Jahr'!$M30/12,0))</f>
        <v>0</v>
      </c>
      <c r="N84" s="55">
        <f t="shared" si="8"/>
        <v>0</v>
      </c>
      <c r="O84" s="34"/>
    </row>
    <row r="85" spans="1:15">
      <c r="A85" s="32">
        <v>17</v>
      </c>
      <c r="B85" s="54">
        <f>IF('Personalkosten 3. Jahr'!$D31&gt;0,IF('Personalkosten 3. Jahr'!$D31&lt;=Hilfstabelle!B$2=AND('Personalkosten 3. Jahr'!$E31&gt;=Hilfstabelle!B$2),'Personalkosten 3. Jahr'!$M31/('Personalkosten 3. Jahr'!$E31-'Personalkosten 3. Jahr'!$D31+1),0),IF('Personalkosten 3. Jahr'!$C31&gt;0,'Personalkosten 3. Jahr'!$M31/12,0))</f>
        <v>0</v>
      </c>
      <c r="C85" s="54">
        <f>IF('Personalkosten 3. Jahr'!$D31&gt;0,IF('Personalkosten 3. Jahr'!$D31&lt;=Hilfstabelle!C$2=AND('Personalkosten 3. Jahr'!$E31&gt;=Hilfstabelle!C$2),'Personalkosten 3. Jahr'!$M31/('Personalkosten 3. Jahr'!$E31-'Personalkosten 3. Jahr'!$D31+1),0),IF('Personalkosten 3. Jahr'!$C31&gt;0,'Personalkosten 3. Jahr'!$M31/12,0))</f>
        <v>0</v>
      </c>
      <c r="D85" s="54">
        <f>IF('Personalkosten 3. Jahr'!$D31&gt;0,IF('Personalkosten 3. Jahr'!$D31&lt;=Hilfstabelle!D$2=AND('Personalkosten 3. Jahr'!$E31&gt;=Hilfstabelle!D$2),'Personalkosten 3. Jahr'!$M31/('Personalkosten 3. Jahr'!$E31-'Personalkosten 3. Jahr'!$D31+1),0),IF('Personalkosten 3. Jahr'!$C31&gt;0,'Personalkosten 3. Jahr'!$M31/12,0))</f>
        <v>0</v>
      </c>
      <c r="E85" s="54">
        <f>IF('Personalkosten 3. Jahr'!$D31&gt;0,IF('Personalkosten 3. Jahr'!$D31&lt;=Hilfstabelle!E$2=AND('Personalkosten 3. Jahr'!$E31&gt;=Hilfstabelle!E$2),'Personalkosten 3. Jahr'!$M31/('Personalkosten 3. Jahr'!$E31-'Personalkosten 3. Jahr'!$D31+1),0),IF('Personalkosten 3. Jahr'!$C31&gt;0,'Personalkosten 3. Jahr'!$M31/12,0))</f>
        <v>0</v>
      </c>
      <c r="F85" s="54">
        <f>IF('Personalkosten 3. Jahr'!$D31&gt;0,IF('Personalkosten 3. Jahr'!$D31&lt;=Hilfstabelle!F$2=AND('Personalkosten 3. Jahr'!$E31&gt;=Hilfstabelle!F$2),'Personalkosten 3. Jahr'!$M31/('Personalkosten 3. Jahr'!$E31-'Personalkosten 3. Jahr'!$D31+1),0),IF('Personalkosten 3. Jahr'!$C31&gt;0,'Personalkosten 3. Jahr'!$M31/12,0))</f>
        <v>0</v>
      </c>
      <c r="G85" s="54">
        <f>IF('Personalkosten 3. Jahr'!$D31&gt;0,IF('Personalkosten 3. Jahr'!$D31&lt;=Hilfstabelle!G$2=AND('Personalkosten 3. Jahr'!$E31&gt;=Hilfstabelle!G$2),'Personalkosten 3. Jahr'!$M31/('Personalkosten 3. Jahr'!$E31-'Personalkosten 3. Jahr'!$D31+1),0),IF('Personalkosten 3. Jahr'!$C31&gt;0,'Personalkosten 3. Jahr'!$M31/12,0))</f>
        <v>0</v>
      </c>
      <c r="H85" s="54">
        <f>IF('Personalkosten 3. Jahr'!$D31&gt;0,IF('Personalkosten 3. Jahr'!$D31&lt;=Hilfstabelle!H$2=AND('Personalkosten 3. Jahr'!$E31&gt;=Hilfstabelle!H$2),'Personalkosten 3. Jahr'!$M31/('Personalkosten 3. Jahr'!$E31-'Personalkosten 3. Jahr'!$D31+1),0),IF('Personalkosten 3. Jahr'!$C31&gt;0,'Personalkosten 3. Jahr'!$M31/12,0))</f>
        <v>0</v>
      </c>
      <c r="I85" s="54">
        <f>IF('Personalkosten 3. Jahr'!$D31&gt;0,IF('Personalkosten 3. Jahr'!$D31&lt;=Hilfstabelle!I$2=AND('Personalkosten 3. Jahr'!$E31&gt;=Hilfstabelle!I$2),'Personalkosten 3. Jahr'!$M31/('Personalkosten 3. Jahr'!$E31-'Personalkosten 3. Jahr'!$D31+1),0),IF('Personalkosten 3. Jahr'!$C31&gt;0,'Personalkosten 3. Jahr'!$M31/12,0))</f>
        <v>0</v>
      </c>
      <c r="J85" s="54">
        <f>IF('Personalkosten 3. Jahr'!$D31&gt;0,IF('Personalkosten 3. Jahr'!$D31&lt;=Hilfstabelle!J$2=AND('Personalkosten 3. Jahr'!$E31&gt;=Hilfstabelle!J$2),'Personalkosten 3. Jahr'!$M31/('Personalkosten 3. Jahr'!$E31-'Personalkosten 3. Jahr'!$D31+1),0),IF('Personalkosten 3. Jahr'!$C31&gt;0,'Personalkosten 3. Jahr'!$M31/12,0))</f>
        <v>0</v>
      </c>
      <c r="K85" s="54">
        <f>IF('Personalkosten 3. Jahr'!$D31&gt;0,IF('Personalkosten 3. Jahr'!$D31&lt;=Hilfstabelle!K$2=AND('Personalkosten 3. Jahr'!$E31&gt;=Hilfstabelle!K$2),'Personalkosten 3. Jahr'!$M31/('Personalkosten 3. Jahr'!$E31-'Personalkosten 3. Jahr'!$D31+1),0),IF('Personalkosten 3. Jahr'!$C31&gt;0,'Personalkosten 3. Jahr'!$M31/12,0))</f>
        <v>0</v>
      </c>
      <c r="L85" s="54">
        <f>IF('Personalkosten 3. Jahr'!$D31&gt;0,IF('Personalkosten 3. Jahr'!$D31&lt;=Hilfstabelle!L$2=AND('Personalkosten 3. Jahr'!$E31&gt;=Hilfstabelle!L$2),'Personalkosten 3. Jahr'!$M31/('Personalkosten 3. Jahr'!$E31-'Personalkosten 3. Jahr'!$D31+1),0),IF('Personalkosten 3. Jahr'!$C31&gt;0,'Personalkosten 3. Jahr'!$M31/12,0))</f>
        <v>0</v>
      </c>
      <c r="M85" s="54">
        <f>IF('Personalkosten 3. Jahr'!$D31&gt;0,IF('Personalkosten 3. Jahr'!$D31&lt;=Hilfstabelle!M$2=AND('Personalkosten 3. Jahr'!$E31&gt;=Hilfstabelle!M$2),'Personalkosten 3. Jahr'!$M31/('Personalkosten 3. Jahr'!$E31-'Personalkosten 3. Jahr'!$D31+1),0),IF('Personalkosten 3. Jahr'!$C31&gt;0,'Personalkosten 3. Jahr'!$M31/12,0))</f>
        <v>0</v>
      </c>
      <c r="N85" s="55">
        <f t="shared" si="8"/>
        <v>0</v>
      </c>
      <c r="O85" s="34"/>
    </row>
    <row r="86" spans="1:15">
      <c r="A86" s="32">
        <v>18</v>
      </c>
      <c r="B86" s="54">
        <f>IF('Personalkosten 3. Jahr'!$D32&gt;0,IF('Personalkosten 3. Jahr'!$D32&lt;=Hilfstabelle!B$2=AND('Personalkosten 3. Jahr'!$E32&gt;=Hilfstabelle!B$2),'Personalkosten 3. Jahr'!$M32/('Personalkosten 3. Jahr'!$E32-'Personalkosten 3. Jahr'!$D32+1),0),IF('Personalkosten 3. Jahr'!$C32&gt;0,'Personalkosten 3. Jahr'!$M32/12,0))</f>
        <v>0</v>
      </c>
      <c r="C86" s="54">
        <f>IF('Personalkosten 3. Jahr'!$D32&gt;0,IF('Personalkosten 3. Jahr'!$D32&lt;=Hilfstabelle!C$2=AND('Personalkosten 3. Jahr'!$E32&gt;=Hilfstabelle!C$2),'Personalkosten 3. Jahr'!$M32/('Personalkosten 3. Jahr'!$E32-'Personalkosten 3. Jahr'!$D32+1),0),IF('Personalkosten 3. Jahr'!$C32&gt;0,'Personalkosten 3. Jahr'!$M32/12,0))</f>
        <v>0</v>
      </c>
      <c r="D86" s="54">
        <f>IF('Personalkosten 3. Jahr'!$D32&gt;0,IF('Personalkosten 3. Jahr'!$D32&lt;=Hilfstabelle!D$2=AND('Personalkosten 3. Jahr'!$E32&gt;=Hilfstabelle!D$2),'Personalkosten 3. Jahr'!$M32/('Personalkosten 3. Jahr'!$E32-'Personalkosten 3. Jahr'!$D32+1),0),IF('Personalkosten 3. Jahr'!$C32&gt;0,'Personalkosten 3. Jahr'!$M32/12,0))</f>
        <v>0</v>
      </c>
      <c r="E86" s="54">
        <f>IF('Personalkosten 3. Jahr'!$D32&gt;0,IF('Personalkosten 3. Jahr'!$D32&lt;=Hilfstabelle!E$2=AND('Personalkosten 3. Jahr'!$E32&gt;=Hilfstabelle!E$2),'Personalkosten 3. Jahr'!$M32/('Personalkosten 3. Jahr'!$E32-'Personalkosten 3. Jahr'!$D32+1),0),IF('Personalkosten 3. Jahr'!$C32&gt;0,'Personalkosten 3. Jahr'!$M32/12,0))</f>
        <v>0</v>
      </c>
      <c r="F86" s="54">
        <f>IF('Personalkosten 3. Jahr'!$D32&gt;0,IF('Personalkosten 3. Jahr'!$D32&lt;=Hilfstabelle!F$2=AND('Personalkosten 3. Jahr'!$E32&gt;=Hilfstabelle!F$2),'Personalkosten 3. Jahr'!$M32/('Personalkosten 3. Jahr'!$E32-'Personalkosten 3. Jahr'!$D32+1),0),IF('Personalkosten 3. Jahr'!$C32&gt;0,'Personalkosten 3. Jahr'!$M32/12,0))</f>
        <v>0</v>
      </c>
      <c r="G86" s="54">
        <f>IF('Personalkosten 3. Jahr'!$D32&gt;0,IF('Personalkosten 3. Jahr'!$D32&lt;=Hilfstabelle!G$2=AND('Personalkosten 3. Jahr'!$E32&gt;=Hilfstabelle!G$2),'Personalkosten 3. Jahr'!$M32/('Personalkosten 3. Jahr'!$E32-'Personalkosten 3. Jahr'!$D32+1),0),IF('Personalkosten 3. Jahr'!$C32&gt;0,'Personalkosten 3. Jahr'!$M32/12,0))</f>
        <v>0</v>
      </c>
      <c r="H86" s="54">
        <f>IF('Personalkosten 3. Jahr'!$D32&gt;0,IF('Personalkosten 3. Jahr'!$D32&lt;=Hilfstabelle!H$2=AND('Personalkosten 3. Jahr'!$E32&gt;=Hilfstabelle!H$2),'Personalkosten 3. Jahr'!$M32/('Personalkosten 3. Jahr'!$E32-'Personalkosten 3. Jahr'!$D32+1),0),IF('Personalkosten 3. Jahr'!$C32&gt;0,'Personalkosten 3. Jahr'!$M32/12,0))</f>
        <v>0</v>
      </c>
      <c r="I86" s="54">
        <f>IF('Personalkosten 3. Jahr'!$D32&gt;0,IF('Personalkosten 3. Jahr'!$D32&lt;=Hilfstabelle!I$2=AND('Personalkosten 3. Jahr'!$E32&gt;=Hilfstabelle!I$2),'Personalkosten 3. Jahr'!$M32/('Personalkosten 3. Jahr'!$E32-'Personalkosten 3. Jahr'!$D32+1),0),IF('Personalkosten 3. Jahr'!$C32&gt;0,'Personalkosten 3. Jahr'!$M32/12,0))</f>
        <v>0</v>
      </c>
      <c r="J86" s="54">
        <f>IF('Personalkosten 3. Jahr'!$D32&gt;0,IF('Personalkosten 3. Jahr'!$D32&lt;=Hilfstabelle!J$2=AND('Personalkosten 3. Jahr'!$E32&gt;=Hilfstabelle!J$2),'Personalkosten 3. Jahr'!$M32/('Personalkosten 3. Jahr'!$E32-'Personalkosten 3. Jahr'!$D32+1),0),IF('Personalkosten 3. Jahr'!$C32&gt;0,'Personalkosten 3. Jahr'!$M32/12,0))</f>
        <v>0</v>
      </c>
      <c r="K86" s="54">
        <f>IF('Personalkosten 3. Jahr'!$D32&gt;0,IF('Personalkosten 3. Jahr'!$D32&lt;=Hilfstabelle!K$2=AND('Personalkosten 3. Jahr'!$E32&gt;=Hilfstabelle!K$2),'Personalkosten 3. Jahr'!$M32/('Personalkosten 3. Jahr'!$E32-'Personalkosten 3. Jahr'!$D32+1),0),IF('Personalkosten 3. Jahr'!$C32&gt;0,'Personalkosten 3. Jahr'!$M32/12,0))</f>
        <v>0</v>
      </c>
      <c r="L86" s="54">
        <f>IF('Personalkosten 3. Jahr'!$D32&gt;0,IF('Personalkosten 3. Jahr'!$D32&lt;=Hilfstabelle!L$2=AND('Personalkosten 3. Jahr'!$E32&gt;=Hilfstabelle!L$2),'Personalkosten 3. Jahr'!$M32/('Personalkosten 3. Jahr'!$E32-'Personalkosten 3. Jahr'!$D32+1),0),IF('Personalkosten 3. Jahr'!$C32&gt;0,'Personalkosten 3. Jahr'!$M32/12,0))</f>
        <v>0</v>
      </c>
      <c r="M86" s="54">
        <f>IF('Personalkosten 3. Jahr'!$D32&gt;0,IF('Personalkosten 3. Jahr'!$D32&lt;=Hilfstabelle!M$2=AND('Personalkosten 3. Jahr'!$E32&gt;=Hilfstabelle!M$2),'Personalkosten 3. Jahr'!$M32/('Personalkosten 3. Jahr'!$E32-'Personalkosten 3. Jahr'!$D32+1),0),IF('Personalkosten 3. Jahr'!$C32&gt;0,'Personalkosten 3. Jahr'!$M32/12,0))</f>
        <v>0</v>
      </c>
      <c r="N86" s="55">
        <f t="shared" ref="N86:N95" si="9">SUM(B86:M86)</f>
        <v>0</v>
      </c>
      <c r="O86" s="34"/>
    </row>
    <row r="87" spans="1:15">
      <c r="A87" s="32">
        <v>19</v>
      </c>
      <c r="B87" s="54">
        <f>IF('Personalkosten 3. Jahr'!$D33&gt;0,IF('Personalkosten 3. Jahr'!$D33&lt;=Hilfstabelle!B$2=AND('Personalkosten 3. Jahr'!$E33&gt;=Hilfstabelle!B$2),'Personalkosten 3. Jahr'!$M33/('Personalkosten 3. Jahr'!$E33-'Personalkosten 3. Jahr'!$D33+1),0),IF('Personalkosten 3. Jahr'!$C33&gt;0,'Personalkosten 3. Jahr'!$M33/12,0))</f>
        <v>0</v>
      </c>
      <c r="C87" s="54">
        <f>IF('Personalkosten 3. Jahr'!$D33&gt;0,IF('Personalkosten 3. Jahr'!$D33&lt;=Hilfstabelle!C$2=AND('Personalkosten 3. Jahr'!$E33&gt;=Hilfstabelle!C$2),'Personalkosten 3. Jahr'!$M33/('Personalkosten 3. Jahr'!$E33-'Personalkosten 3. Jahr'!$D33+1),0),IF('Personalkosten 3. Jahr'!$C33&gt;0,'Personalkosten 3. Jahr'!$M33/12,0))</f>
        <v>0</v>
      </c>
      <c r="D87" s="54">
        <f>IF('Personalkosten 3. Jahr'!$D33&gt;0,IF('Personalkosten 3. Jahr'!$D33&lt;=Hilfstabelle!D$2=AND('Personalkosten 3. Jahr'!$E33&gt;=Hilfstabelle!D$2),'Personalkosten 3. Jahr'!$M33/('Personalkosten 3. Jahr'!$E33-'Personalkosten 3. Jahr'!$D33+1),0),IF('Personalkosten 3. Jahr'!$C33&gt;0,'Personalkosten 3. Jahr'!$M33/12,0))</f>
        <v>0</v>
      </c>
      <c r="E87" s="54">
        <f>IF('Personalkosten 3. Jahr'!$D33&gt;0,IF('Personalkosten 3. Jahr'!$D33&lt;=Hilfstabelle!E$2=AND('Personalkosten 3. Jahr'!$E33&gt;=Hilfstabelle!E$2),'Personalkosten 3. Jahr'!$M33/('Personalkosten 3. Jahr'!$E33-'Personalkosten 3. Jahr'!$D33+1),0),IF('Personalkosten 3. Jahr'!$C33&gt;0,'Personalkosten 3. Jahr'!$M33/12,0))</f>
        <v>0</v>
      </c>
      <c r="F87" s="54">
        <f>IF('Personalkosten 3. Jahr'!$D33&gt;0,IF('Personalkosten 3. Jahr'!$D33&lt;=Hilfstabelle!F$2=AND('Personalkosten 3. Jahr'!$E33&gt;=Hilfstabelle!F$2),'Personalkosten 3. Jahr'!$M33/('Personalkosten 3. Jahr'!$E33-'Personalkosten 3. Jahr'!$D33+1),0),IF('Personalkosten 3. Jahr'!$C33&gt;0,'Personalkosten 3. Jahr'!$M33/12,0))</f>
        <v>0</v>
      </c>
      <c r="G87" s="54">
        <f>IF('Personalkosten 3. Jahr'!$D33&gt;0,IF('Personalkosten 3. Jahr'!$D33&lt;=Hilfstabelle!G$2=AND('Personalkosten 3. Jahr'!$E33&gt;=Hilfstabelle!G$2),'Personalkosten 3. Jahr'!$M33/('Personalkosten 3. Jahr'!$E33-'Personalkosten 3. Jahr'!$D33+1),0),IF('Personalkosten 3. Jahr'!$C33&gt;0,'Personalkosten 3. Jahr'!$M33/12,0))</f>
        <v>0</v>
      </c>
      <c r="H87" s="54">
        <f>IF('Personalkosten 3. Jahr'!$D33&gt;0,IF('Personalkosten 3. Jahr'!$D33&lt;=Hilfstabelle!H$2=AND('Personalkosten 3. Jahr'!$E33&gt;=Hilfstabelle!H$2),'Personalkosten 3. Jahr'!$M33/('Personalkosten 3. Jahr'!$E33-'Personalkosten 3. Jahr'!$D33+1),0),IF('Personalkosten 3. Jahr'!$C33&gt;0,'Personalkosten 3. Jahr'!$M33/12,0))</f>
        <v>0</v>
      </c>
      <c r="I87" s="54">
        <f>IF('Personalkosten 3. Jahr'!$D33&gt;0,IF('Personalkosten 3. Jahr'!$D33&lt;=Hilfstabelle!I$2=AND('Personalkosten 3. Jahr'!$E33&gt;=Hilfstabelle!I$2),'Personalkosten 3. Jahr'!$M33/('Personalkosten 3. Jahr'!$E33-'Personalkosten 3. Jahr'!$D33+1),0),IF('Personalkosten 3. Jahr'!$C33&gt;0,'Personalkosten 3. Jahr'!$M33/12,0))</f>
        <v>0</v>
      </c>
      <c r="J87" s="54">
        <f>IF('Personalkosten 3. Jahr'!$D33&gt;0,IF('Personalkosten 3. Jahr'!$D33&lt;=Hilfstabelle!J$2=AND('Personalkosten 3. Jahr'!$E33&gt;=Hilfstabelle!J$2),'Personalkosten 3. Jahr'!$M33/('Personalkosten 3. Jahr'!$E33-'Personalkosten 3. Jahr'!$D33+1),0),IF('Personalkosten 3. Jahr'!$C33&gt;0,'Personalkosten 3. Jahr'!$M33/12,0))</f>
        <v>0</v>
      </c>
      <c r="K87" s="54">
        <f>IF('Personalkosten 3. Jahr'!$D33&gt;0,IF('Personalkosten 3. Jahr'!$D33&lt;=Hilfstabelle!K$2=AND('Personalkosten 3. Jahr'!$E33&gt;=Hilfstabelle!K$2),'Personalkosten 3. Jahr'!$M33/('Personalkosten 3. Jahr'!$E33-'Personalkosten 3. Jahr'!$D33+1),0),IF('Personalkosten 3. Jahr'!$C33&gt;0,'Personalkosten 3. Jahr'!$M33/12,0))</f>
        <v>0</v>
      </c>
      <c r="L87" s="54">
        <f>IF('Personalkosten 3. Jahr'!$D33&gt;0,IF('Personalkosten 3. Jahr'!$D33&lt;=Hilfstabelle!L$2=AND('Personalkosten 3. Jahr'!$E33&gt;=Hilfstabelle!L$2),'Personalkosten 3. Jahr'!$M33/('Personalkosten 3. Jahr'!$E33-'Personalkosten 3. Jahr'!$D33+1),0),IF('Personalkosten 3. Jahr'!$C33&gt;0,'Personalkosten 3. Jahr'!$M33/12,0))</f>
        <v>0</v>
      </c>
      <c r="M87" s="54">
        <f>IF('Personalkosten 3. Jahr'!$D33&gt;0,IF('Personalkosten 3. Jahr'!$D33&lt;=Hilfstabelle!M$2=AND('Personalkosten 3. Jahr'!$E33&gt;=Hilfstabelle!M$2),'Personalkosten 3. Jahr'!$M33/('Personalkosten 3. Jahr'!$E33-'Personalkosten 3. Jahr'!$D33+1),0),IF('Personalkosten 3. Jahr'!$C33&gt;0,'Personalkosten 3. Jahr'!$M33/12,0))</f>
        <v>0</v>
      </c>
      <c r="N87" s="55">
        <f t="shared" si="9"/>
        <v>0</v>
      </c>
      <c r="O87" s="34"/>
    </row>
    <row r="88" spans="1:15">
      <c r="A88" s="32">
        <v>20</v>
      </c>
      <c r="B88" s="54">
        <f>IF('Personalkosten 3. Jahr'!$D34&gt;0,IF('Personalkosten 3. Jahr'!$D34&lt;=Hilfstabelle!B$2=AND('Personalkosten 3. Jahr'!$E34&gt;=Hilfstabelle!B$2),'Personalkosten 3. Jahr'!$M34/('Personalkosten 3. Jahr'!$E34-'Personalkosten 3. Jahr'!$D34+1),0),IF('Personalkosten 3. Jahr'!$C34&gt;0,'Personalkosten 3. Jahr'!$M34/12,0))</f>
        <v>0</v>
      </c>
      <c r="C88" s="54">
        <f>IF('Personalkosten 3. Jahr'!$D34&gt;0,IF('Personalkosten 3. Jahr'!$D34&lt;=Hilfstabelle!C$2=AND('Personalkosten 3. Jahr'!$E34&gt;=Hilfstabelle!C$2),'Personalkosten 3. Jahr'!$M34/('Personalkosten 3. Jahr'!$E34-'Personalkosten 3. Jahr'!$D34+1),0),IF('Personalkosten 3. Jahr'!$C34&gt;0,'Personalkosten 3. Jahr'!$M34/12,0))</f>
        <v>0</v>
      </c>
      <c r="D88" s="54">
        <f>IF('Personalkosten 3. Jahr'!$D34&gt;0,IF('Personalkosten 3. Jahr'!$D34&lt;=Hilfstabelle!D$2=AND('Personalkosten 3. Jahr'!$E34&gt;=Hilfstabelle!D$2),'Personalkosten 3. Jahr'!$M34/('Personalkosten 3. Jahr'!$E34-'Personalkosten 3. Jahr'!$D34+1),0),IF('Personalkosten 3. Jahr'!$C34&gt;0,'Personalkosten 3. Jahr'!$M34/12,0))</f>
        <v>0</v>
      </c>
      <c r="E88" s="54">
        <f>IF('Personalkosten 3. Jahr'!$D34&gt;0,IF('Personalkosten 3. Jahr'!$D34&lt;=Hilfstabelle!E$2=AND('Personalkosten 3. Jahr'!$E34&gt;=Hilfstabelle!E$2),'Personalkosten 3. Jahr'!$M34/('Personalkosten 3. Jahr'!$E34-'Personalkosten 3. Jahr'!$D34+1),0),IF('Personalkosten 3. Jahr'!$C34&gt;0,'Personalkosten 3. Jahr'!$M34/12,0))</f>
        <v>0</v>
      </c>
      <c r="F88" s="54">
        <f>IF('Personalkosten 3. Jahr'!$D34&gt;0,IF('Personalkosten 3. Jahr'!$D34&lt;=Hilfstabelle!F$2=AND('Personalkosten 3. Jahr'!$E34&gt;=Hilfstabelle!F$2),'Personalkosten 3. Jahr'!$M34/('Personalkosten 3. Jahr'!$E34-'Personalkosten 3. Jahr'!$D34+1),0),IF('Personalkosten 3. Jahr'!$C34&gt;0,'Personalkosten 3. Jahr'!$M34/12,0))</f>
        <v>0</v>
      </c>
      <c r="G88" s="54">
        <f>IF('Personalkosten 3. Jahr'!$D34&gt;0,IF('Personalkosten 3. Jahr'!$D34&lt;=Hilfstabelle!G$2=AND('Personalkosten 3. Jahr'!$E34&gt;=Hilfstabelle!G$2),'Personalkosten 3. Jahr'!$M34/('Personalkosten 3. Jahr'!$E34-'Personalkosten 3. Jahr'!$D34+1),0),IF('Personalkosten 3. Jahr'!$C34&gt;0,'Personalkosten 3. Jahr'!$M34/12,0))</f>
        <v>0</v>
      </c>
      <c r="H88" s="54">
        <f>IF('Personalkosten 3. Jahr'!$D34&gt;0,IF('Personalkosten 3. Jahr'!$D34&lt;=Hilfstabelle!H$2=AND('Personalkosten 3. Jahr'!$E34&gt;=Hilfstabelle!H$2),'Personalkosten 3. Jahr'!$M34/('Personalkosten 3. Jahr'!$E34-'Personalkosten 3. Jahr'!$D34+1),0),IF('Personalkosten 3. Jahr'!$C34&gt;0,'Personalkosten 3. Jahr'!$M34/12,0))</f>
        <v>0</v>
      </c>
      <c r="I88" s="54">
        <f>IF('Personalkosten 3. Jahr'!$D34&gt;0,IF('Personalkosten 3. Jahr'!$D34&lt;=Hilfstabelle!I$2=AND('Personalkosten 3. Jahr'!$E34&gt;=Hilfstabelle!I$2),'Personalkosten 3. Jahr'!$M34/('Personalkosten 3. Jahr'!$E34-'Personalkosten 3. Jahr'!$D34+1),0),IF('Personalkosten 3. Jahr'!$C34&gt;0,'Personalkosten 3. Jahr'!$M34/12,0))</f>
        <v>0</v>
      </c>
      <c r="J88" s="54">
        <f>IF('Personalkosten 3. Jahr'!$D34&gt;0,IF('Personalkosten 3. Jahr'!$D34&lt;=Hilfstabelle!J$2=AND('Personalkosten 3. Jahr'!$E34&gt;=Hilfstabelle!J$2),'Personalkosten 3. Jahr'!$M34/('Personalkosten 3. Jahr'!$E34-'Personalkosten 3. Jahr'!$D34+1),0),IF('Personalkosten 3. Jahr'!$C34&gt;0,'Personalkosten 3. Jahr'!$M34/12,0))</f>
        <v>0</v>
      </c>
      <c r="K88" s="54">
        <f>IF('Personalkosten 3. Jahr'!$D34&gt;0,IF('Personalkosten 3. Jahr'!$D34&lt;=Hilfstabelle!K$2=AND('Personalkosten 3. Jahr'!$E34&gt;=Hilfstabelle!K$2),'Personalkosten 3. Jahr'!$M34/('Personalkosten 3. Jahr'!$E34-'Personalkosten 3. Jahr'!$D34+1),0),IF('Personalkosten 3. Jahr'!$C34&gt;0,'Personalkosten 3. Jahr'!$M34/12,0))</f>
        <v>0</v>
      </c>
      <c r="L88" s="54">
        <f>IF('Personalkosten 3. Jahr'!$D34&gt;0,IF('Personalkosten 3. Jahr'!$D34&lt;=Hilfstabelle!L$2=AND('Personalkosten 3. Jahr'!$E34&gt;=Hilfstabelle!L$2),'Personalkosten 3. Jahr'!$M34/('Personalkosten 3. Jahr'!$E34-'Personalkosten 3. Jahr'!$D34+1),0),IF('Personalkosten 3. Jahr'!$C34&gt;0,'Personalkosten 3. Jahr'!$M34/12,0))</f>
        <v>0</v>
      </c>
      <c r="M88" s="54">
        <f>IF('Personalkosten 3. Jahr'!$D34&gt;0,IF('Personalkosten 3. Jahr'!$D34&lt;=Hilfstabelle!M$2=AND('Personalkosten 3. Jahr'!$E34&gt;=Hilfstabelle!M$2),'Personalkosten 3. Jahr'!$M34/('Personalkosten 3. Jahr'!$E34-'Personalkosten 3. Jahr'!$D34+1),0),IF('Personalkosten 3. Jahr'!$C34&gt;0,'Personalkosten 3. Jahr'!$M34/12,0))</f>
        <v>0</v>
      </c>
      <c r="N88" s="55">
        <f t="shared" si="9"/>
        <v>0</v>
      </c>
      <c r="O88" s="34"/>
    </row>
    <row r="89" spans="1:15">
      <c r="A89" s="32">
        <v>21</v>
      </c>
      <c r="B89" s="54">
        <f>IF('Personalkosten 3. Jahr'!$D35&gt;0,IF('Personalkosten 3. Jahr'!$D35&lt;=Hilfstabelle!B$2=AND('Personalkosten 3. Jahr'!$E35&gt;=Hilfstabelle!B$2),'Personalkosten 3. Jahr'!$M35/('Personalkosten 3. Jahr'!$E35-'Personalkosten 3. Jahr'!$D35+1),0),IF('Personalkosten 3. Jahr'!$C35&gt;0,'Personalkosten 3. Jahr'!$M35/12,0))</f>
        <v>0</v>
      </c>
      <c r="C89" s="54">
        <f>IF('Personalkosten 3. Jahr'!$D35&gt;0,IF('Personalkosten 3. Jahr'!$D35&lt;=Hilfstabelle!C$2=AND('Personalkosten 3. Jahr'!$E35&gt;=Hilfstabelle!C$2),'Personalkosten 3. Jahr'!$M35/('Personalkosten 3. Jahr'!$E35-'Personalkosten 3. Jahr'!$D35+1),0),IF('Personalkosten 3. Jahr'!$C35&gt;0,'Personalkosten 3. Jahr'!$M35/12,0))</f>
        <v>0</v>
      </c>
      <c r="D89" s="54">
        <f>IF('Personalkosten 3. Jahr'!$D35&gt;0,IF('Personalkosten 3. Jahr'!$D35&lt;=Hilfstabelle!D$2=AND('Personalkosten 3. Jahr'!$E35&gt;=Hilfstabelle!D$2),'Personalkosten 3. Jahr'!$M35/('Personalkosten 3. Jahr'!$E35-'Personalkosten 3. Jahr'!$D35+1),0),IF('Personalkosten 3. Jahr'!$C35&gt;0,'Personalkosten 3. Jahr'!$M35/12,0))</f>
        <v>0</v>
      </c>
      <c r="E89" s="54">
        <f>IF('Personalkosten 3. Jahr'!$D35&gt;0,IF('Personalkosten 3. Jahr'!$D35&lt;=Hilfstabelle!E$2=AND('Personalkosten 3. Jahr'!$E35&gt;=Hilfstabelle!E$2),'Personalkosten 3. Jahr'!$M35/('Personalkosten 3. Jahr'!$E35-'Personalkosten 3. Jahr'!$D35+1),0),IF('Personalkosten 3. Jahr'!$C35&gt;0,'Personalkosten 3. Jahr'!$M35/12,0))</f>
        <v>0</v>
      </c>
      <c r="F89" s="54">
        <f>IF('Personalkosten 3. Jahr'!$D35&gt;0,IF('Personalkosten 3. Jahr'!$D35&lt;=Hilfstabelle!F$2=AND('Personalkosten 3. Jahr'!$E35&gt;=Hilfstabelle!F$2),'Personalkosten 3. Jahr'!$M35/('Personalkosten 3. Jahr'!$E35-'Personalkosten 3. Jahr'!$D35+1),0),IF('Personalkosten 3. Jahr'!$C35&gt;0,'Personalkosten 3. Jahr'!$M35/12,0))</f>
        <v>0</v>
      </c>
      <c r="G89" s="54">
        <f>IF('Personalkosten 3. Jahr'!$D35&gt;0,IF('Personalkosten 3. Jahr'!$D35&lt;=Hilfstabelle!G$2=AND('Personalkosten 3. Jahr'!$E35&gt;=Hilfstabelle!G$2),'Personalkosten 3. Jahr'!$M35/('Personalkosten 3. Jahr'!$E35-'Personalkosten 3. Jahr'!$D35+1),0),IF('Personalkosten 3. Jahr'!$C35&gt;0,'Personalkosten 3. Jahr'!$M35/12,0))</f>
        <v>0</v>
      </c>
      <c r="H89" s="54">
        <f>IF('Personalkosten 3. Jahr'!$D35&gt;0,IF('Personalkosten 3. Jahr'!$D35&lt;=Hilfstabelle!H$2=AND('Personalkosten 3. Jahr'!$E35&gt;=Hilfstabelle!H$2),'Personalkosten 3. Jahr'!$M35/('Personalkosten 3. Jahr'!$E35-'Personalkosten 3. Jahr'!$D35+1),0),IF('Personalkosten 3. Jahr'!$C35&gt;0,'Personalkosten 3. Jahr'!$M35/12,0))</f>
        <v>0</v>
      </c>
      <c r="I89" s="54">
        <f>IF('Personalkosten 3. Jahr'!$D35&gt;0,IF('Personalkosten 3. Jahr'!$D35&lt;=Hilfstabelle!I$2=AND('Personalkosten 3. Jahr'!$E35&gt;=Hilfstabelle!I$2),'Personalkosten 3. Jahr'!$M35/('Personalkosten 3. Jahr'!$E35-'Personalkosten 3. Jahr'!$D35+1),0),IF('Personalkosten 3. Jahr'!$C35&gt;0,'Personalkosten 3. Jahr'!$M35/12,0))</f>
        <v>0</v>
      </c>
      <c r="J89" s="54">
        <f>IF('Personalkosten 3. Jahr'!$D35&gt;0,IF('Personalkosten 3. Jahr'!$D35&lt;=Hilfstabelle!J$2=AND('Personalkosten 3. Jahr'!$E35&gt;=Hilfstabelle!J$2),'Personalkosten 3. Jahr'!$M35/('Personalkosten 3. Jahr'!$E35-'Personalkosten 3. Jahr'!$D35+1),0),IF('Personalkosten 3. Jahr'!$C35&gt;0,'Personalkosten 3. Jahr'!$M35/12,0))</f>
        <v>0</v>
      </c>
      <c r="K89" s="54">
        <f>IF('Personalkosten 3. Jahr'!$D35&gt;0,IF('Personalkosten 3. Jahr'!$D35&lt;=Hilfstabelle!K$2=AND('Personalkosten 3. Jahr'!$E35&gt;=Hilfstabelle!K$2),'Personalkosten 3. Jahr'!$M35/('Personalkosten 3. Jahr'!$E35-'Personalkosten 3. Jahr'!$D35+1),0),IF('Personalkosten 3. Jahr'!$C35&gt;0,'Personalkosten 3. Jahr'!$M35/12,0))</f>
        <v>0</v>
      </c>
      <c r="L89" s="54">
        <f>IF('Personalkosten 3. Jahr'!$D35&gt;0,IF('Personalkosten 3. Jahr'!$D35&lt;=Hilfstabelle!L$2=AND('Personalkosten 3. Jahr'!$E35&gt;=Hilfstabelle!L$2),'Personalkosten 3. Jahr'!$M35/('Personalkosten 3. Jahr'!$E35-'Personalkosten 3. Jahr'!$D35+1),0),IF('Personalkosten 3. Jahr'!$C35&gt;0,'Personalkosten 3. Jahr'!$M35/12,0))</f>
        <v>0</v>
      </c>
      <c r="M89" s="54">
        <f>IF('Personalkosten 3. Jahr'!$D35&gt;0,IF('Personalkosten 3. Jahr'!$D35&lt;=Hilfstabelle!M$2=AND('Personalkosten 3. Jahr'!$E35&gt;=Hilfstabelle!M$2),'Personalkosten 3. Jahr'!$M35/('Personalkosten 3. Jahr'!$E35-'Personalkosten 3. Jahr'!$D35+1),0),IF('Personalkosten 3. Jahr'!$C35&gt;0,'Personalkosten 3. Jahr'!$M35/12,0))</f>
        <v>0</v>
      </c>
      <c r="N89" s="55">
        <f t="shared" si="9"/>
        <v>0</v>
      </c>
      <c r="O89" s="34"/>
    </row>
    <row r="90" spans="1:15">
      <c r="A90" s="32">
        <v>22</v>
      </c>
      <c r="B90" s="54">
        <f>IF('Personalkosten 3. Jahr'!$D36&gt;0,IF('Personalkosten 3. Jahr'!$D36&lt;=Hilfstabelle!B$2=AND('Personalkosten 3. Jahr'!$E36&gt;=Hilfstabelle!B$2),'Personalkosten 3. Jahr'!$M36/('Personalkosten 3. Jahr'!$E36-'Personalkosten 3. Jahr'!$D36+1),0),IF('Personalkosten 3. Jahr'!$C36&gt;0,'Personalkosten 3. Jahr'!$M36/12,0))</f>
        <v>0</v>
      </c>
      <c r="C90" s="54">
        <f>IF('Personalkosten 3. Jahr'!$D36&gt;0,IF('Personalkosten 3. Jahr'!$D36&lt;=Hilfstabelle!C$2=AND('Personalkosten 3. Jahr'!$E36&gt;=Hilfstabelle!C$2),'Personalkosten 3. Jahr'!$M36/('Personalkosten 3. Jahr'!$E36-'Personalkosten 3. Jahr'!$D36+1),0),IF('Personalkosten 3. Jahr'!$C36&gt;0,'Personalkosten 3. Jahr'!$M36/12,0))</f>
        <v>0</v>
      </c>
      <c r="D90" s="54">
        <f>IF('Personalkosten 3. Jahr'!$D36&gt;0,IF('Personalkosten 3. Jahr'!$D36&lt;=Hilfstabelle!D$2=AND('Personalkosten 3. Jahr'!$E36&gt;=Hilfstabelle!D$2),'Personalkosten 3. Jahr'!$M36/('Personalkosten 3. Jahr'!$E36-'Personalkosten 3. Jahr'!$D36+1),0),IF('Personalkosten 3. Jahr'!$C36&gt;0,'Personalkosten 3. Jahr'!$M36/12,0))</f>
        <v>0</v>
      </c>
      <c r="E90" s="54">
        <f>IF('Personalkosten 3. Jahr'!$D36&gt;0,IF('Personalkosten 3. Jahr'!$D36&lt;=Hilfstabelle!E$2=AND('Personalkosten 3. Jahr'!$E36&gt;=Hilfstabelle!E$2),'Personalkosten 3. Jahr'!$M36/('Personalkosten 3. Jahr'!$E36-'Personalkosten 3. Jahr'!$D36+1),0),IF('Personalkosten 3. Jahr'!$C36&gt;0,'Personalkosten 3. Jahr'!$M36/12,0))</f>
        <v>0</v>
      </c>
      <c r="F90" s="54">
        <f>IF('Personalkosten 3. Jahr'!$D36&gt;0,IF('Personalkosten 3. Jahr'!$D36&lt;=Hilfstabelle!F$2=AND('Personalkosten 3. Jahr'!$E36&gt;=Hilfstabelle!F$2),'Personalkosten 3. Jahr'!$M36/('Personalkosten 3. Jahr'!$E36-'Personalkosten 3. Jahr'!$D36+1),0),IF('Personalkosten 3. Jahr'!$C36&gt;0,'Personalkosten 3. Jahr'!$M36/12,0))</f>
        <v>0</v>
      </c>
      <c r="G90" s="54">
        <f>IF('Personalkosten 3. Jahr'!$D36&gt;0,IF('Personalkosten 3. Jahr'!$D36&lt;=Hilfstabelle!G$2=AND('Personalkosten 3. Jahr'!$E36&gt;=Hilfstabelle!G$2),'Personalkosten 3. Jahr'!$M36/('Personalkosten 3. Jahr'!$E36-'Personalkosten 3. Jahr'!$D36+1),0),IF('Personalkosten 3. Jahr'!$C36&gt;0,'Personalkosten 3. Jahr'!$M36/12,0))</f>
        <v>0</v>
      </c>
      <c r="H90" s="54">
        <f>IF('Personalkosten 3. Jahr'!$D36&gt;0,IF('Personalkosten 3. Jahr'!$D36&lt;=Hilfstabelle!H$2=AND('Personalkosten 3. Jahr'!$E36&gt;=Hilfstabelle!H$2),'Personalkosten 3. Jahr'!$M36/('Personalkosten 3. Jahr'!$E36-'Personalkosten 3. Jahr'!$D36+1),0),IF('Personalkosten 3. Jahr'!$C36&gt;0,'Personalkosten 3. Jahr'!$M36/12,0))</f>
        <v>0</v>
      </c>
      <c r="I90" s="54">
        <f>IF('Personalkosten 3. Jahr'!$D36&gt;0,IF('Personalkosten 3. Jahr'!$D36&lt;=Hilfstabelle!I$2=AND('Personalkosten 3. Jahr'!$E36&gt;=Hilfstabelle!I$2),'Personalkosten 3. Jahr'!$M36/('Personalkosten 3. Jahr'!$E36-'Personalkosten 3. Jahr'!$D36+1),0),IF('Personalkosten 3. Jahr'!$C36&gt;0,'Personalkosten 3. Jahr'!$M36/12,0))</f>
        <v>0</v>
      </c>
      <c r="J90" s="54">
        <f>IF('Personalkosten 3. Jahr'!$D36&gt;0,IF('Personalkosten 3. Jahr'!$D36&lt;=Hilfstabelle!J$2=AND('Personalkosten 3. Jahr'!$E36&gt;=Hilfstabelle!J$2),'Personalkosten 3. Jahr'!$M36/('Personalkosten 3. Jahr'!$E36-'Personalkosten 3. Jahr'!$D36+1),0),IF('Personalkosten 3. Jahr'!$C36&gt;0,'Personalkosten 3. Jahr'!$M36/12,0))</f>
        <v>0</v>
      </c>
      <c r="K90" s="54">
        <f>IF('Personalkosten 3. Jahr'!$D36&gt;0,IF('Personalkosten 3. Jahr'!$D36&lt;=Hilfstabelle!K$2=AND('Personalkosten 3. Jahr'!$E36&gt;=Hilfstabelle!K$2),'Personalkosten 3. Jahr'!$M36/('Personalkosten 3. Jahr'!$E36-'Personalkosten 3. Jahr'!$D36+1),0),IF('Personalkosten 3. Jahr'!$C36&gt;0,'Personalkosten 3. Jahr'!$M36/12,0))</f>
        <v>0</v>
      </c>
      <c r="L90" s="54">
        <f>IF('Personalkosten 3. Jahr'!$D36&gt;0,IF('Personalkosten 3. Jahr'!$D36&lt;=Hilfstabelle!L$2=AND('Personalkosten 3. Jahr'!$E36&gt;=Hilfstabelle!L$2),'Personalkosten 3. Jahr'!$M36/('Personalkosten 3. Jahr'!$E36-'Personalkosten 3. Jahr'!$D36+1),0),IF('Personalkosten 3. Jahr'!$C36&gt;0,'Personalkosten 3. Jahr'!$M36/12,0))</f>
        <v>0</v>
      </c>
      <c r="M90" s="54">
        <f>IF('Personalkosten 3. Jahr'!$D36&gt;0,IF('Personalkosten 3. Jahr'!$D36&lt;=Hilfstabelle!M$2=AND('Personalkosten 3. Jahr'!$E36&gt;=Hilfstabelle!M$2),'Personalkosten 3. Jahr'!$M36/('Personalkosten 3. Jahr'!$E36-'Personalkosten 3. Jahr'!$D36+1),0),IF('Personalkosten 3. Jahr'!$C36&gt;0,'Personalkosten 3. Jahr'!$M36/12,0))</f>
        <v>0</v>
      </c>
      <c r="N90" s="55">
        <f t="shared" si="9"/>
        <v>0</v>
      </c>
      <c r="O90" s="34"/>
    </row>
    <row r="91" spans="1:15">
      <c r="A91" s="32">
        <v>23</v>
      </c>
      <c r="B91" s="54">
        <f>IF('Personalkosten 3. Jahr'!$D37&gt;0,IF('Personalkosten 3. Jahr'!$D37&lt;=Hilfstabelle!B$2=AND('Personalkosten 3. Jahr'!$E37&gt;=Hilfstabelle!B$2),'Personalkosten 3. Jahr'!$M37/('Personalkosten 3. Jahr'!$E37-'Personalkosten 3. Jahr'!$D37+1),0),IF('Personalkosten 3. Jahr'!$C37&gt;0,'Personalkosten 3. Jahr'!$M37/12,0))</f>
        <v>0</v>
      </c>
      <c r="C91" s="54">
        <f>IF('Personalkosten 3. Jahr'!$D37&gt;0,IF('Personalkosten 3. Jahr'!$D37&lt;=Hilfstabelle!C$2=AND('Personalkosten 3. Jahr'!$E37&gt;=Hilfstabelle!C$2),'Personalkosten 3. Jahr'!$M37/('Personalkosten 3. Jahr'!$E37-'Personalkosten 3. Jahr'!$D37+1),0),IF('Personalkosten 3. Jahr'!$C37&gt;0,'Personalkosten 3. Jahr'!$M37/12,0))</f>
        <v>0</v>
      </c>
      <c r="D91" s="54">
        <f>IF('Personalkosten 3. Jahr'!$D37&gt;0,IF('Personalkosten 3. Jahr'!$D37&lt;=Hilfstabelle!D$2=AND('Personalkosten 3. Jahr'!$E37&gt;=Hilfstabelle!D$2),'Personalkosten 3. Jahr'!$M37/('Personalkosten 3. Jahr'!$E37-'Personalkosten 3. Jahr'!$D37+1),0),IF('Personalkosten 3. Jahr'!$C37&gt;0,'Personalkosten 3. Jahr'!$M37/12,0))</f>
        <v>0</v>
      </c>
      <c r="E91" s="54">
        <f>IF('Personalkosten 3. Jahr'!$D37&gt;0,IF('Personalkosten 3. Jahr'!$D37&lt;=Hilfstabelle!E$2=AND('Personalkosten 3. Jahr'!$E37&gt;=Hilfstabelle!E$2),'Personalkosten 3. Jahr'!$M37/('Personalkosten 3. Jahr'!$E37-'Personalkosten 3. Jahr'!$D37+1),0),IF('Personalkosten 3. Jahr'!$C37&gt;0,'Personalkosten 3. Jahr'!$M37/12,0))</f>
        <v>0</v>
      </c>
      <c r="F91" s="54">
        <f>IF('Personalkosten 3. Jahr'!$D37&gt;0,IF('Personalkosten 3. Jahr'!$D37&lt;=Hilfstabelle!F$2=AND('Personalkosten 3. Jahr'!$E37&gt;=Hilfstabelle!F$2),'Personalkosten 3. Jahr'!$M37/('Personalkosten 3. Jahr'!$E37-'Personalkosten 3. Jahr'!$D37+1),0),IF('Personalkosten 3. Jahr'!$C37&gt;0,'Personalkosten 3. Jahr'!$M37/12,0))</f>
        <v>0</v>
      </c>
      <c r="G91" s="54">
        <f>IF('Personalkosten 3. Jahr'!$D37&gt;0,IF('Personalkosten 3. Jahr'!$D37&lt;=Hilfstabelle!G$2=AND('Personalkosten 3. Jahr'!$E37&gt;=Hilfstabelle!G$2),'Personalkosten 3. Jahr'!$M37/('Personalkosten 3. Jahr'!$E37-'Personalkosten 3. Jahr'!$D37+1),0),IF('Personalkosten 3. Jahr'!$C37&gt;0,'Personalkosten 3. Jahr'!$M37/12,0))</f>
        <v>0</v>
      </c>
      <c r="H91" s="54">
        <f>IF('Personalkosten 3. Jahr'!$D37&gt;0,IF('Personalkosten 3. Jahr'!$D37&lt;=Hilfstabelle!H$2=AND('Personalkosten 3. Jahr'!$E37&gt;=Hilfstabelle!H$2),'Personalkosten 3. Jahr'!$M37/('Personalkosten 3. Jahr'!$E37-'Personalkosten 3. Jahr'!$D37+1),0),IF('Personalkosten 3. Jahr'!$C37&gt;0,'Personalkosten 3. Jahr'!$M37/12,0))</f>
        <v>0</v>
      </c>
      <c r="I91" s="54">
        <f>IF('Personalkosten 3. Jahr'!$D37&gt;0,IF('Personalkosten 3. Jahr'!$D37&lt;=Hilfstabelle!I$2=AND('Personalkosten 3. Jahr'!$E37&gt;=Hilfstabelle!I$2),'Personalkosten 3. Jahr'!$M37/('Personalkosten 3. Jahr'!$E37-'Personalkosten 3. Jahr'!$D37+1),0),IF('Personalkosten 3. Jahr'!$C37&gt;0,'Personalkosten 3. Jahr'!$M37/12,0))</f>
        <v>0</v>
      </c>
      <c r="J91" s="54">
        <f>IF('Personalkosten 3. Jahr'!$D37&gt;0,IF('Personalkosten 3. Jahr'!$D37&lt;=Hilfstabelle!J$2=AND('Personalkosten 3. Jahr'!$E37&gt;=Hilfstabelle!J$2),'Personalkosten 3. Jahr'!$M37/('Personalkosten 3. Jahr'!$E37-'Personalkosten 3. Jahr'!$D37+1),0),IF('Personalkosten 3. Jahr'!$C37&gt;0,'Personalkosten 3. Jahr'!$M37/12,0))</f>
        <v>0</v>
      </c>
      <c r="K91" s="54">
        <f>IF('Personalkosten 3. Jahr'!$D37&gt;0,IF('Personalkosten 3. Jahr'!$D37&lt;=Hilfstabelle!K$2=AND('Personalkosten 3. Jahr'!$E37&gt;=Hilfstabelle!K$2),'Personalkosten 3. Jahr'!$M37/('Personalkosten 3. Jahr'!$E37-'Personalkosten 3. Jahr'!$D37+1),0),IF('Personalkosten 3. Jahr'!$C37&gt;0,'Personalkosten 3. Jahr'!$M37/12,0))</f>
        <v>0</v>
      </c>
      <c r="L91" s="54">
        <f>IF('Personalkosten 3. Jahr'!$D37&gt;0,IF('Personalkosten 3. Jahr'!$D37&lt;=Hilfstabelle!L$2=AND('Personalkosten 3. Jahr'!$E37&gt;=Hilfstabelle!L$2),'Personalkosten 3. Jahr'!$M37/('Personalkosten 3. Jahr'!$E37-'Personalkosten 3. Jahr'!$D37+1),0),IF('Personalkosten 3. Jahr'!$C37&gt;0,'Personalkosten 3. Jahr'!$M37/12,0))</f>
        <v>0</v>
      </c>
      <c r="M91" s="54">
        <f>IF('Personalkosten 3. Jahr'!$D37&gt;0,IF('Personalkosten 3. Jahr'!$D37&lt;=Hilfstabelle!M$2=AND('Personalkosten 3. Jahr'!$E37&gt;=Hilfstabelle!M$2),'Personalkosten 3. Jahr'!$M37/('Personalkosten 3. Jahr'!$E37-'Personalkosten 3. Jahr'!$D37+1),0),IF('Personalkosten 3. Jahr'!$C37&gt;0,'Personalkosten 3. Jahr'!$M37/12,0))</f>
        <v>0</v>
      </c>
      <c r="N91" s="55">
        <f t="shared" si="9"/>
        <v>0</v>
      </c>
      <c r="O91" s="34"/>
    </row>
    <row r="92" spans="1:15">
      <c r="A92" s="32">
        <v>24</v>
      </c>
      <c r="B92" s="54">
        <f>IF('Personalkosten 3. Jahr'!$D38&gt;0,IF('Personalkosten 3. Jahr'!$D38&lt;=Hilfstabelle!B$2=AND('Personalkosten 3. Jahr'!$E38&gt;=Hilfstabelle!B$2),'Personalkosten 3. Jahr'!$M38/('Personalkosten 3. Jahr'!$E38-'Personalkosten 3. Jahr'!$D38+1),0),IF('Personalkosten 3. Jahr'!$C38&gt;0,'Personalkosten 3. Jahr'!$M38/12,0))</f>
        <v>0</v>
      </c>
      <c r="C92" s="54">
        <f>IF('Personalkosten 3. Jahr'!$D38&gt;0,IF('Personalkosten 3. Jahr'!$D38&lt;=Hilfstabelle!C$2=AND('Personalkosten 3. Jahr'!$E38&gt;=Hilfstabelle!C$2),'Personalkosten 3. Jahr'!$M38/('Personalkosten 3. Jahr'!$E38-'Personalkosten 3. Jahr'!$D38+1),0),IF('Personalkosten 3. Jahr'!$C38&gt;0,'Personalkosten 3. Jahr'!$M38/12,0))</f>
        <v>0</v>
      </c>
      <c r="D92" s="54">
        <f>IF('Personalkosten 3. Jahr'!$D38&gt;0,IF('Personalkosten 3. Jahr'!$D38&lt;=Hilfstabelle!D$2=AND('Personalkosten 3. Jahr'!$E38&gt;=Hilfstabelle!D$2),'Personalkosten 3. Jahr'!$M38/('Personalkosten 3. Jahr'!$E38-'Personalkosten 3. Jahr'!$D38+1),0),IF('Personalkosten 3. Jahr'!$C38&gt;0,'Personalkosten 3. Jahr'!$M38/12,0))</f>
        <v>0</v>
      </c>
      <c r="E92" s="54">
        <f>IF('Personalkosten 3. Jahr'!$D38&gt;0,IF('Personalkosten 3. Jahr'!$D38&lt;=Hilfstabelle!E$2=AND('Personalkosten 3. Jahr'!$E38&gt;=Hilfstabelle!E$2),'Personalkosten 3. Jahr'!$M38/('Personalkosten 3. Jahr'!$E38-'Personalkosten 3. Jahr'!$D38+1),0),IF('Personalkosten 3. Jahr'!$C38&gt;0,'Personalkosten 3. Jahr'!$M38/12,0))</f>
        <v>0</v>
      </c>
      <c r="F92" s="54">
        <f>IF('Personalkosten 3. Jahr'!$D38&gt;0,IF('Personalkosten 3. Jahr'!$D38&lt;=Hilfstabelle!F$2=AND('Personalkosten 3. Jahr'!$E38&gt;=Hilfstabelle!F$2),'Personalkosten 3. Jahr'!$M38/('Personalkosten 3. Jahr'!$E38-'Personalkosten 3. Jahr'!$D38+1),0),IF('Personalkosten 3. Jahr'!$C38&gt;0,'Personalkosten 3. Jahr'!$M38/12,0))</f>
        <v>0</v>
      </c>
      <c r="G92" s="54">
        <f>IF('Personalkosten 3. Jahr'!$D38&gt;0,IF('Personalkosten 3. Jahr'!$D38&lt;=Hilfstabelle!G$2=AND('Personalkosten 3. Jahr'!$E38&gt;=Hilfstabelle!G$2),'Personalkosten 3. Jahr'!$M38/('Personalkosten 3. Jahr'!$E38-'Personalkosten 3. Jahr'!$D38+1),0),IF('Personalkosten 3. Jahr'!$C38&gt;0,'Personalkosten 3. Jahr'!$M38/12,0))</f>
        <v>0</v>
      </c>
      <c r="H92" s="54">
        <f>IF('Personalkosten 3. Jahr'!$D38&gt;0,IF('Personalkosten 3. Jahr'!$D38&lt;=Hilfstabelle!H$2=AND('Personalkosten 3. Jahr'!$E38&gt;=Hilfstabelle!H$2),'Personalkosten 3. Jahr'!$M38/('Personalkosten 3. Jahr'!$E38-'Personalkosten 3. Jahr'!$D38+1),0),IF('Personalkosten 3. Jahr'!$C38&gt;0,'Personalkosten 3. Jahr'!$M38/12,0))</f>
        <v>0</v>
      </c>
      <c r="I92" s="54">
        <f>IF('Personalkosten 3. Jahr'!$D38&gt;0,IF('Personalkosten 3. Jahr'!$D38&lt;=Hilfstabelle!I$2=AND('Personalkosten 3. Jahr'!$E38&gt;=Hilfstabelle!I$2),'Personalkosten 3. Jahr'!$M38/('Personalkosten 3. Jahr'!$E38-'Personalkosten 3. Jahr'!$D38+1),0),IF('Personalkosten 3. Jahr'!$C38&gt;0,'Personalkosten 3. Jahr'!$M38/12,0))</f>
        <v>0</v>
      </c>
      <c r="J92" s="54">
        <f>IF('Personalkosten 3. Jahr'!$D38&gt;0,IF('Personalkosten 3. Jahr'!$D38&lt;=Hilfstabelle!J$2=AND('Personalkosten 3. Jahr'!$E38&gt;=Hilfstabelle!J$2),'Personalkosten 3. Jahr'!$M38/('Personalkosten 3. Jahr'!$E38-'Personalkosten 3. Jahr'!$D38+1),0),IF('Personalkosten 3. Jahr'!$C38&gt;0,'Personalkosten 3. Jahr'!$M38/12,0))</f>
        <v>0</v>
      </c>
      <c r="K92" s="54">
        <f>IF('Personalkosten 3. Jahr'!$D38&gt;0,IF('Personalkosten 3. Jahr'!$D38&lt;=Hilfstabelle!K$2=AND('Personalkosten 3. Jahr'!$E38&gt;=Hilfstabelle!K$2),'Personalkosten 3. Jahr'!$M38/('Personalkosten 3. Jahr'!$E38-'Personalkosten 3. Jahr'!$D38+1),0),IF('Personalkosten 3. Jahr'!$C38&gt;0,'Personalkosten 3. Jahr'!$M38/12,0))</f>
        <v>0</v>
      </c>
      <c r="L92" s="54">
        <f>IF('Personalkosten 3. Jahr'!$D38&gt;0,IF('Personalkosten 3. Jahr'!$D38&lt;=Hilfstabelle!L$2=AND('Personalkosten 3. Jahr'!$E38&gt;=Hilfstabelle!L$2),'Personalkosten 3. Jahr'!$M38/('Personalkosten 3. Jahr'!$E38-'Personalkosten 3. Jahr'!$D38+1),0),IF('Personalkosten 3. Jahr'!$C38&gt;0,'Personalkosten 3. Jahr'!$M38/12,0))</f>
        <v>0</v>
      </c>
      <c r="M92" s="54">
        <f>IF('Personalkosten 3. Jahr'!$D38&gt;0,IF('Personalkosten 3. Jahr'!$D38&lt;=Hilfstabelle!M$2=AND('Personalkosten 3. Jahr'!$E38&gt;=Hilfstabelle!M$2),'Personalkosten 3. Jahr'!$M38/('Personalkosten 3. Jahr'!$E38-'Personalkosten 3. Jahr'!$D38+1),0),IF('Personalkosten 3. Jahr'!$C38&gt;0,'Personalkosten 3. Jahr'!$M38/12,0))</f>
        <v>0</v>
      </c>
      <c r="N92" s="55">
        <f t="shared" si="9"/>
        <v>0</v>
      </c>
      <c r="O92" s="34"/>
    </row>
    <row r="93" spans="1:15">
      <c r="A93" s="32" t="s">
        <v>359</v>
      </c>
      <c r="B93" s="56" t="e">
        <f>('Personalkosten 3. Jahr'!$M$40+'Personalkosten 3. Jahr'!$M$41)*Hilfstabelle!B94/'Personalkosten 3. Jahr'!$M$39</f>
        <v>#DIV/0!</v>
      </c>
      <c r="C93" s="56" t="e">
        <f>('Personalkosten 3. Jahr'!$M$40+'Personalkosten 3. Jahr'!$M$41)*Hilfstabelle!C94/'Personalkosten 3. Jahr'!$M$39</f>
        <v>#DIV/0!</v>
      </c>
      <c r="D93" s="56" t="e">
        <f>('Personalkosten 3. Jahr'!$M$40+'Personalkosten 3. Jahr'!$M$41)*Hilfstabelle!D94/'Personalkosten 3. Jahr'!$M$39</f>
        <v>#DIV/0!</v>
      </c>
      <c r="E93" s="56" t="e">
        <f>('Personalkosten 3. Jahr'!$M$40+'Personalkosten 3. Jahr'!$M$41)*Hilfstabelle!E94/'Personalkosten 3. Jahr'!$M$39</f>
        <v>#DIV/0!</v>
      </c>
      <c r="F93" s="56" t="e">
        <f>('Personalkosten 3. Jahr'!$M$40+'Personalkosten 3. Jahr'!$M$41)*Hilfstabelle!F94/'Personalkosten 3. Jahr'!$M$39</f>
        <v>#DIV/0!</v>
      </c>
      <c r="G93" s="56" t="e">
        <f>('Personalkosten 3. Jahr'!$M$40+'Personalkosten 3. Jahr'!$M$41)*Hilfstabelle!G94/'Personalkosten 3. Jahr'!$M$39</f>
        <v>#DIV/0!</v>
      </c>
      <c r="H93" s="56" t="e">
        <f>('Personalkosten 3. Jahr'!$M$40+'Personalkosten 3. Jahr'!$M$41)*Hilfstabelle!H94/'Personalkosten 3. Jahr'!$M$39</f>
        <v>#DIV/0!</v>
      </c>
      <c r="I93" s="56" t="e">
        <f>('Personalkosten 3. Jahr'!$M$40+'Personalkosten 3. Jahr'!$M$41)*Hilfstabelle!I94/'Personalkosten 3. Jahr'!$M$39</f>
        <v>#DIV/0!</v>
      </c>
      <c r="J93" s="56" t="e">
        <f>('Personalkosten 3. Jahr'!$M$40+'Personalkosten 3. Jahr'!$M$41)*Hilfstabelle!J94/'Personalkosten 3. Jahr'!$M$39</f>
        <v>#DIV/0!</v>
      </c>
      <c r="K93" s="56" t="e">
        <f>('Personalkosten 3. Jahr'!$M$40+'Personalkosten 3. Jahr'!$M$41)*Hilfstabelle!K94/'Personalkosten 3. Jahr'!$M$39</f>
        <v>#DIV/0!</v>
      </c>
      <c r="L93" s="56" t="e">
        <f>('Personalkosten 3. Jahr'!$M$40+'Personalkosten 3. Jahr'!$M$41)*Hilfstabelle!L94/'Personalkosten 3. Jahr'!$M$39</f>
        <v>#DIV/0!</v>
      </c>
      <c r="M93" s="56" t="e">
        <f>('Personalkosten 3. Jahr'!$M$40+'Personalkosten 3. Jahr'!$M$41)*Hilfstabelle!M94/'Personalkosten 3. Jahr'!$M$39</f>
        <v>#DIV/0!</v>
      </c>
      <c r="N93" s="55" t="e">
        <f t="shared" si="9"/>
        <v>#DIV/0!</v>
      </c>
      <c r="O93" s="34"/>
    </row>
    <row r="94" spans="1:15">
      <c r="A94" s="32" t="s">
        <v>5</v>
      </c>
      <c r="B94" s="56">
        <f t="shared" ref="B94:M94" si="10">SUM(B69:B92)</f>
        <v>0</v>
      </c>
      <c r="C94" s="56">
        <f t="shared" si="10"/>
        <v>0</v>
      </c>
      <c r="D94" s="56">
        <f t="shared" si="10"/>
        <v>0</v>
      </c>
      <c r="E94" s="56">
        <f t="shared" si="10"/>
        <v>0</v>
      </c>
      <c r="F94" s="56">
        <f t="shared" si="10"/>
        <v>0</v>
      </c>
      <c r="G94" s="56">
        <f t="shared" si="10"/>
        <v>0</v>
      </c>
      <c r="H94" s="56">
        <f t="shared" si="10"/>
        <v>0</v>
      </c>
      <c r="I94" s="56">
        <f t="shared" si="10"/>
        <v>0</v>
      </c>
      <c r="J94" s="56">
        <f t="shared" si="10"/>
        <v>0</v>
      </c>
      <c r="K94" s="56">
        <f t="shared" si="10"/>
        <v>0</v>
      </c>
      <c r="L94" s="56">
        <f t="shared" si="10"/>
        <v>0</v>
      </c>
      <c r="M94" s="56">
        <f t="shared" si="10"/>
        <v>0</v>
      </c>
      <c r="N94" s="55">
        <f t="shared" si="9"/>
        <v>0</v>
      </c>
      <c r="O94" s="34"/>
    </row>
    <row r="95" spans="1:15">
      <c r="A95" s="38" t="s">
        <v>5</v>
      </c>
      <c r="B95" s="59">
        <f>IF(B94&gt;0,B93+B94,B94)</f>
        <v>0</v>
      </c>
      <c r="C95" s="59">
        <f t="shared" ref="C95:M95" si="11">IF(C94&gt;0,C93+C94,C94)</f>
        <v>0</v>
      </c>
      <c r="D95" s="59">
        <f t="shared" si="11"/>
        <v>0</v>
      </c>
      <c r="E95" s="59">
        <f t="shared" si="11"/>
        <v>0</v>
      </c>
      <c r="F95" s="59">
        <f t="shared" si="11"/>
        <v>0</v>
      </c>
      <c r="G95" s="59">
        <f t="shared" si="11"/>
        <v>0</v>
      </c>
      <c r="H95" s="59">
        <f t="shared" si="11"/>
        <v>0</v>
      </c>
      <c r="I95" s="59">
        <f t="shared" si="11"/>
        <v>0</v>
      </c>
      <c r="J95" s="59">
        <f t="shared" si="11"/>
        <v>0</v>
      </c>
      <c r="K95" s="59">
        <f t="shared" si="11"/>
        <v>0</v>
      </c>
      <c r="L95" s="59">
        <f t="shared" si="11"/>
        <v>0</v>
      </c>
      <c r="M95" s="59">
        <f t="shared" si="11"/>
        <v>0</v>
      </c>
      <c r="N95" s="60">
        <f t="shared" si="9"/>
        <v>0</v>
      </c>
      <c r="O95" s="43"/>
    </row>
    <row r="98" spans="1:15">
      <c r="A98" s="29" t="s">
        <v>384</v>
      </c>
      <c r="B98" s="30"/>
      <c r="C98" s="30"/>
      <c r="D98" s="30"/>
      <c r="E98" s="30"/>
      <c r="F98" s="30"/>
      <c r="G98" s="30"/>
      <c r="H98" s="30"/>
      <c r="I98" s="30"/>
      <c r="J98" s="30"/>
      <c r="K98" s="30"/>
      <c r="L98" s="30"/>
      <c r="M98" s="30"/>
      <c r="N98" s="30"/>
      <c r="O98" s="31"/>
    </row>
    <row r="99" spans="1:15">
      <c r="A99" s="32" t="s">
        <v>350</v>
      </c>
      <c r="B99" s="26">
        <v>1</v>
      </c>
      <c r="C99" s="26">
        <v>2</v>
      </c>
      <c r="D99" s="26">
        <v>3</v>
      </c>
      <c r="E99" s="26">
        <v>4</v>
      </c>
      <c r="F99" s="26">
        <v>5</v>
      </c>
      <c r="G99" s="26">
        <v>6</v>
      </c>
      <c r="H99" s="26">
        <v>7</v>
      </c>
      <c r="I99" s="26">
        <v>8</v>
      </c>
      <c r="J99" s="26">
        <v>9</v>
      </c>
      <c r="K99" s="26">
        <v>10</v>
      </c>
      <c r="L99" s="26">
        <v>11</v>
      </c>
      <c r="M99" s="26">
        <v>12</v>
      </c>
      <c r="N99" s="33" t="s">
        <v>5</v>
      </c>
      <c r="O99" s="34"/>
    </row>
    <row r="100" spans="1:15">
      <c r="A100" s="3" t="s">
        <v>93</v>
      </c>
      <c r="B100" s="35">
        <f>IF(B$99&lt;='Zins und Tilgung'!$H$10,0,'Zins und Tilgung'!$J16/(12-'Zins und Tilgung'!$H$10))</f>
        <v>0</v>
      </c>
      <c r="C100" s="35">
        <f>IF(C$99&lt;='Zins und Tilgung'!$H$10,0,'Zins und Tilgung'!$J16/(12-'Zins und Tilgung'!$H$10))</f>
        <v>0</v>
      </c>
      <c r="D100" s="35">
        <f>IF(D$99&lt;='Zins und Tilgung'!$H$10,0,'Zins und Tilgung'!$J16/(12-'Zins und Tilgung'!$H$10))</f>
        <v>0</v>
      </c>
      <c r="E100" s="35">
        <f>IF(E$99&lt;='Zins und Tilgung'!$H$10,0,'Zins und Tilgung'!$J16/(12-'Zins und Tilgung'!$H$10))</f>
        <v>0</v>
      </c>
      <c r="F100" s="35">
        <f>IF(F$99&lt;='Zins und Tilgung'!$H$10,0,'Zins und Tilgung'!$J16/(12-'Zins und Tilgung'!$H$10))</f>
        <v>0</v>
      </c>
      <c r="G100" s="35">
        <f>IF(G$99&lt;='Zins und Tilgung'!$H$10,0,'Zins und Tilgung'!$J16/(12-'Zins und Tilgung'!$H$10))</f>
        <v>0</v>
      </c>
      <c r="H100" s="35">
        <f>IF(H$99&lt;='Zins und Tilgung'!$H$10,0,'Zins und Tilgung'!$J16/(12-'Zins und Tilgung'!$H$10))</f>
        <v>0</v>
      </c>
      <c r="I100" s="35">
        <f>IF(I$99&lt;='Zins und Tilgung'!$H$10,0,'Zins und Tilgung'!$J16/(12-'Zins und Tilgung'!$H$10))</f>
        <v>0</v>
      </c>
      <c r="J100" s="35">
        <f>IF(J$99&lt;='Zins und Tilgung'!$H$10,0,'Zins und Tilgung'!$J16/(12-'Zins und Tilgung'!$H$10))</f>
        <v>0</v>
      </c>
      <c r="K100" s="35">
        <f>IF(K$99&lt;='Zins und Tilgung'!$H$10,0,'Zins und Tilgung'!$J16/(12-'Zins und Tilgung'!$H$10))</f>
        <v>0</v>
      </c>
      <c r="L100" s="35">
        <f>IF(L$99&lt;='Zins und Tilgung'!$H$10,0,'Zins und Tilgung'!$J16/(12-'Zins und Tilgung'!$H$10))</f>
        <v>0</v>
      </c>
      <c r="M100" s="35">
        <f>IF(M$99&lt;='Zins und Tilgung'!$H$10,0,'Zins und Tilgung'!$J16/(12-'Zins und Tilgung'!$H$10))</f>
        <v>0</v>
      </c>
      <c r="N100" s="36">
        <f>SUM(B100:M100)</f>
        <v>0</v>
      </c>
      <c r="O100" s="34"/>
    </row>
    <row r="101" spans="1:15">
      <c r="A101" s="3" t="s">
        <v>94</v>
      </c>
      <c r="B101" s="35">
        <f>IF(B$99&lt;='Zins und Tilgung'!$N$10,0,'Zins und Tilgung'!$P16/(12-'Zins und Tilgung'!$N$10))</f>
        <v>0</v>
      </c>
      <c r="C101" s="35">
        <f>IF(C$99&lt;='Zins und Tilgung'!$N$10,0,'Zins und Tilgung'!$P16/(12-'Zins und Tilgung'!$N$10))</f>
        <v>0</v>
      </c>
      <c r="D101" s="35">
        <f>IF(D$99&lt;='Zins und Tilgung'!$N$10,0,'Zins und Tilgung'!$P16/(12-'Zins und Tilgung'!$N$10))</f>
        <v>0</v>
      </c>
      <c r="E101" s="35">
        <f>IF(E$99&lt;='Zins und Tilgung'!$N$10,0,'Zins und Tilgung'!$P16/(12-'Zins und Tilgung'!$N$10))</f>
        <v>0</v>
      </c>
      <c r="F101" s="35">
        <f>IF(F$99&lt;='Zins und Tilgung'!$N$10,0,'Zins und Tilgung'!$P16/(12-'Zins und Tilgung'!$N$10))</f>
        <v>0</v>
      </c>
      <c r="G101" s="35">
        <f>IF(G$99&lt;='Zins und Tilgung'!$N$10,0,'Zins und Tilgung'!$P16/(12-'Zins und Tilgung'!$N$10))</f>
        <v>0</v>
      </c>
      <c r="H101" s="35">
        <f>IF(H$99&lt;='Zins und Tilgung'!$N$10,0,'Zins und Tilgung'!$P16/(12-'Zins und Tilgung'!$N$10))</f>
        <v>0</v>
      </c>
      <c r="I101" s="35">
        <f>IF(I$99&lt;='Zins und Tilgung'!$N$10,0,'Zins und Tilgung'!$P16/(12-'Zins und Tilgung'!$N$10))</f>
        <v>0</v>
      </c>
      <c r="J101" s="35">
        <f>IF(J$99&lt;='Zins und Tilgung'!$N$10,0,'Zins und Tilgung'!$P16/(12-'Zins und Tilgung'!$N$10))</f>
        <v>0</v>
      </c>
      <c r="K101" s="35">
        <f>IF(K$99&lt;='Zins und Tilgung'!$N$10,0,'Zins und Tilgung'!$P16/(12-'Zins und Tilgung'!$N$10))</f>
        <v>0</v>
      </c>
      <c r="L101" s="35">
        <f>IF(L$99&lt;='Zins und Tilgung'!$N$10,0,'Zins und Tilgung'!$P16/(12-'Zins und Tilgung'!$N$10))</f>
        <v>0</v>
      </c>
      <c r="M101" s="35">
        <f>IF(M$99&lt;='Zins und Tilgung'!$N$10,0,'Zins und Tilgung'!$P16/(12-'Zins und Tilgung'!$N$10))</f>
        <v>0</v>
      </c>
      <c r="N101" s="36">
        <f>SUM(B101:M101)</f>
        <v>0</v>
      </c>
      <c r="O101" s="34"/>
    </row>
    <row r="102" spans="1:15">
      <c r="A102" s="3" t="s">
        <v>479</v>
      </c>
      <c r="B102" s="35">
        <f>IF(B$99&lt;='Zins und Tilgung'!$T$10,0,'Zins und Tilgung'!$V16/(12-'Zins und Tilgung'!$T$10))</f>
        <v>0</v>
      </c>
      <c r="C102" s="35">
        <f>IF(C$99&lt;='Zins und Tilgung'!$T$10,0,'Zins und Tilgung'!$V16/(12-'Zins und Tilgung'!$T$10))</f>
        <v>0</v>
      </c>
      <c r="D102" s="35">
        <f>IF(D$99&lt;='Zins und Tilgung'!$T$10,0,'Zins und Tilgung'!$V16/(12-'Zins und Tilgung'!$T$10))</f>
        <v>0</v>
      </c>
      <c r="E102" s="35">
        <f>IF(E$99&lt;='Zins und Tilgung'!$T$10,0,'Zins und Tilgung'!$V16/(12-'Zins und Tilgung'!$T$10))</f>
        <v>0</v>
      </c>
      <c r="F102" s="35">
        <f>IF(F$99&lt;='Zins und Tilgung'!$T$10,0,'Zins und Tilgung'!$V16/(12-'Zins und Tilgung'!$T$10))</f>
        <v>0</v>
      </c>
      <c r="G102" s="35">
        <f>IF(G$99&lt;='Zins und Tilgung'!$T$10,0,'Zins und Tilgung'!$V16/(12-'Zins und Tilgung'!$T$10))</f>
        <v>0</v>
      </c>
      <c r="H102" s="35">
        <f>IF(H$99&lt;='Zins und Tilgung'!$T$10,0,'Zins und Tilgung'!$V16/(12-'Zins und Tilgung'!$T$10))</f>
        <v>0</v>
      </c>
      <c r="I102" s="35">
        <f>IF(I$99&lt;='Zins und Tilgung'!$T$10,0,'Zins und Tilgung'!$V16/(12-'Zins und Tilgung'!$T$10))</f>
        <v>0</v>
      </c>
      <c r="J102" s="35">
        <f>IF(J$99&lt;='Zins und Tilgung'!$T$10,0,'Zins und Tilgung'!$V16/(12-'Zins und Tilgung'!$T$10))</f>
        <v>0</v>
      </c>
      <c r="K102" s="35">
        <f>IF(K$99&lt;='Zins und Tilgung'!$T$10,0,'Zins und Tilgung'!$V16/(12-'Zins und Tilgung'!$T$10))</f>
        <v>0</v>
      </c>
      <c r="L102" s="35">
        <f>IF(L$99&lt;='Zins und Tilgung'!$T$10,0,'Zins und Tilgung'!$V16/(12-'Zins und Tilgung'!$T$10))</f>
        <v>0</v>
      </c>
      <c r="M102" s="35">
        <f>IF(M$99&lt;='Zins und Tilgung'!$T$10,0,'Zins und Tilgung'!$V16/(12-'Zins und Tilgung'!$T$10))</f>
        <v>0</v>
      </c>
      <c r="N102" s="36">
        <f>SUM(B102:M102)</f>
        <v>0</v>
      </c>
      <c r="O102" s="34"/>
    </row>
    <row r="103" spans="1:15">
      <c r="A103" s="4" t="s">
        <v>418</v>
      </c>
      <c r="B103" s="35">
        <f>IF(B$99&lt;='Zins und Tilgung'!$Z$11*12,0,'Zins und Tilgung'!$AB17/(12-'Zins und Tilgung'!$Z$10))</f>
        <v>0</v>
      </c>
      <c r="C103" s="35">
        <f>IF(C$99&lt;='Zins und Tilgung'!$Z$10,0,'Zins und Tilgung'!$AB17/(12-'Zins und Tilgung'!$Z$10))</f>
        <v>0</v>
      </c>
      <c r="D103" s="35">
        <f>IF(D$99&lt;='Zins und Tilgung'!$Z$10,0,'Zins und Tilgung'!$AB17/(12-'Zins und Tilgung'!$Z$10))</f>
        <v>0</v>
      </c>
      <c r="E103" s="35">
        <f>IF(E$99&lt;='Zins und Tilgung'!$Z$10,0,'Zins und Tilgung'!$AB17/(12-'Zins und Tilgung'!$Z$10))</f>
        <v>0</v>
      </c>
      <c r="F103" s="35">
        <f>IF(F$99&lt;='Zins und Tilgung'!$Z$10,0,'Zins und Tilgung'!$AB17/(12-'Zins und Tilgung'!$Z$10))</f>
        <v>0</v>
      </c>
      <c r="G103" s="35">
        <f>IF(G$99&lt;='Zins und Tilgung'!$Z$10,0,'Zins und Tilgung'!$AB17/(12-'Zins und Tilgung'!$Z$10))</f>
        <v>0</v>
      </c>
      <c r="H103" s="35">
        <f>IF(H$99&lt;='Zins und Tilgung'!$Z$10,0,'Zins und Tilgung'!$AB17/(12-'Zins und Tilgung'!$Z$10))</f>
        <v>0</v>
      </c>
      <c r="I103" s="35">
        <f>IF(I$99&lt;='Zins und Tilgung'!$Z$10,0,'Zins und Tilgung'!$AB17/(12-'Zins und Tilgung'!$Z$10))</f>
        <v>0</v>
      </c>
      <c r="J103" s="35">
        <f>IF(J$99&lt;='Zins und Tilgung'!$Z$10,0,'Zins und Tilgung'!$AB17/(12-'Zins und Tilgung'!$Z$10))</f>
        <v>0</v>
      </c>
      <c r="K103" s="35">
        <f>IF(K$99&lt;='Zins und Tilgung'!$Z$10,0,'Zins und Tilgung'!$AB17/(12-'Zins und Tilgung'!$Z$10))</f>
        <v>0</v>
      </c>
      <c r="L103" s="35">
        <f>IF('Zins und Tilgung'!$Z4&lt;=12,'Zins und Tilgung'!$AB11/12,IF(L$106&lt;='Zins und Tilgung'!$Z$10,0,'Zins und Tilgung'!$AB11/(24-'Zins und Tilgung'!$Z$10)))</f>
        <v>0</v>
      </c>
      <c r="M103" s="35">
        <f>IF('Zins und Tilgung'!$Z4&lt;=12,'Zins und Tilgung'!$AB11/12,IF(M$106&lt;='Zins und Tilgung'!$Z$10,0,'Zins und Tilgung'!$AB11/(24-'Zins und Tilgung'!$Z$10)))</f>
        <v>0</v>
      </c>
      <c r="N103" s="36">
        <f>SUM(B103:M103)</f>
        <v>0</v>
      </c>
      <c r="O103" s="34"/>
    </row>
    <row r="104" spans="1:15">
      <c r="A104" s="32" t="s">
        <v>5</v>
      </c>
      <c r="B104" s="35">
        <f>SUM(B100:B103)</f>
        <v>0</v>
      </c>
      <c r="C104" s="35">
        <f t="shared" ref="C104:M104" si="12">SUM(C100:C103)</f>
        <v>0</v>
      </c>
      <c r="D104" s="35">
        <f t="shared" si="12"/>
        <v>0</v>
      </c>
      <c r="E104" s="35">
        <f t="shared" si="12"/>
        <v>0</v>
      </c>
      <c r="F104" s="35">
        <f t="shared" si="12"/>
        <v>0</v>
      </c>
      <c r="G104" s="35">
        <f t="shared" si="12"/>
        <v>0</v>
      </c>
      <c r="H104" s="35">
        <f t="shared" si="12"/>
        <v>0</v>
      </c>
      <c r="I104" s="35">
        <f t="shared" si="12"/>
        <v>0</v>
      </c>
      <c r="J104" s="35">
        <f t="shared" si="12"/>
        <v>0</v>
      </c>
      <c r="K104" s="35">
        <f t="shared" si="12"/>
        <v>0</v>
      </c>
      <c r="L104" s="35">
        <f t="shared" si="12"/>
        <v>0</v>
      </c>
      <c r="M104" s="35">
        <f t="shared" si="12"/>
        <v>0</v>
      </c>
      <c r="N104" s="36">
        <f>SUM(N100:N103)</f>
        <v>0</v>
      </c>
      <c r="O104" s="37">
        <f>SUM(B104:M104)</f>
        <v>0</v>
      </c>
    </row>
    <row r="105" spans="1:15">
      <c r="A105" s="32"/>
      <c r="O105" s="34"/>
    </row>
    <row r="106" spans="1:15">
      <c r="A106" s="32" t="s">
        <v>357</v>
      </c>
      <c r="B106" s="26">
        <v>13</v>
      </c>
      <c r="C106" s="26">
        <v>14</v>
      </c>
      <c r="D106" s="26">
        <v>15</v>
      </c>
      <c r="E106" s="26">
        <v>16</v>
      </c>
      <c r="F106" s="26">
        <v>17</v>
      </c>
      <c r="G106" s="26">
        <v>18</v>
      </c>
      <c r="H106" s="26">
        <v>19</v>
      </c>
      <c r="I106" s="26">
        <v>20</v>
      </c>
      <c r="J106" s="26">
        <v>21</v>
      </c>
      <c r="K106" s="26">
        <v>22</v>
      </c>
      <c r="L106" s="26">
        <v>23</v>
      </c>
      <c r="M106" s="26">
        <v>24</v>
      </c>
      <c r="N106" s="33" t="s">
        <v>5</v>
      </c>
      <c r="O106" s="34"/>
    </row>
    <row r="107" spans="1:15">
      <c r="A107" s="3" t="s">
        <v>93</v>
      </c>
      <c r="B107" s="35">
        <f>IF('Zins und Tilgung'!$H10&lt;=12,'Zins und Tilgung'!$J17/12,IF(B$106&lt;='Zins und Tilgung'!$H$10,0,'Zins und Tilgung'!$J17/(24-'Zins und Tilgung'!$H$10)))</f>
        <v>0</v>
      </c>
      <c r="C107" s="35">
        <f>IF('Zins und Tilgung'!$H10&lt;=12,'Zins und Tilgung'!$J17/12,IF(C$106&lt;='Zins und Tilgung'!$H$10,0,'Zins und Tilgung'!$J17/(24-'Zins und Tilgung'!$H$10)))</f>
        <v>0</v>
      </c>
      <c r="D107" s="35">
        <f>IF('Zins und Tilgung'!$H10&lt;=12,'Zins und Tilgung'!$J17/12,IF(D$106&lt;='Zins und Tilgung'!$H$10,0,'Zins und Tilgung'!$J17/(24-'Zins und Tilgung'!$H$10)))</f>
        <v>0</v>
      </c>
      <c r="E107" s="35">
        <f>IF('Zins und Tilgung'!$H10&lt;=12,'Zins und Tilgung'!$J17/12,IF(E$106&lt;='Zins und Tilgung'!$H$10,0,'Zins und Tilgung'!$J17/(24-'Zins und Tilgung'!$H$10)))</f>
        <v>0</v>
      </c>
      <c r="F107" s="35">
        <f>IF('Zins und Tilgung'!$H10&lt;=12,'Zins und Tilgung'!$J17/12,IF(F$106&lt;='Zins und Tilgung'!$H$10,0,'Zins und Tilgung'!$J17/(24-'Zins und Tilgung'!$H$10)))</f>
        <v>0</v>
      </c>
      <c r="G107" s="35">
        <f>IF('Zins und Tilgung'!$H10&lt;=12,'Zins und Tilgung'!$J17/12,IF(G$106&lt;='Zins und Tilgung'!$H$10,0,'Zins und Tilgung'!$J17/(24-'Zins und Tilgung'!$H$10)))</f>
        <v>0</v>
      </c>
      <c r="H107" s="35">
        <f>IF('Zins und Tilgung'!$H10&lt;=12,'Zins und Tilgung'!$J17/12,IF(H$106&lt;='Zins und Tilgung'!$H$10,0,'Zins und Tilgung'!$J17/(24-'Zins und Tilgung'!$H$10)))</f>
        <v>0</v>
      </c>
      <c r="I107" s="35">
        <f>IF('Zins und Tilgung'!$H10&lt;=12,'Zins und Tilgung'!$J17/12,IF(I$106&lt;='Zins und Tilgung'!$H$10,0,'Zins und Tilgung'!$J17/(24-'Zins und Tilgung'!$H$10)))</f>
        <v>0</v>
      </c>
      <c r="J107" s="35">
        <f>IF('Zins und Tilgung'!$H10&lt;=12,'Zins und Tilgung'!$J17/12,IF(J$106&lt;='Zins und Tilgung'!$H$10,0,'Zins und Tilgung'!$J17/(24-'Zins und Tilgung'!$H$10)))</f>
        <v>0</v>
      </c>
      <c r="K107" s="35">
        <f>IF('Zins und Tilgung'!$H10&lt;=12,'Zins und Tilgung'!$J17/12,IF(K$106&lt;='Zins und Tilgung'!$H$10,0,'Zins und Tilgung'!$J17/(24-'Zins und Tilgung'!$H$10)))</f>
        <v>0</v>
      </c>
      <c r="L107" s="35">
        <f>IF('Zins und Tilgung'!$H10&lt;=12,'Zins und Tilgung'!$J17/12,IF(L$106&lt;='Zins und Tilgung'!$H$10,0,'Zins und Tilgung'!$J17/(24-'Zins und Tilgung'!$H$10)))</f>
        <v>0</v>
      </c>
      <c r="M107" s="35">
        <f>IF('Zins und Tilgung'!$H10&lt;=12,'Zins und Tilgung'!$J17/12,IF(M$106&lt;='Zins und Tilgung'!$H$10,0,'Zins und Tilgung'!$J17/(24-'Zins und Tilgung'!$H$10)))</f>
        <v>0</v>
      </c>
      <c r="N107" s="36">
        <f>SUM(B107:M107)</f>
        <v>0</v>
      </c>
      <c r="O107" s="34"/>
    </row>
    <row r="108" spans="1:15">
      <c r="A108" s="3" t="s">
        <v>94</v>
      </c>
      <c r="B108" s="35">
        <f>IF('Zins und Tilgung'!$N10&lt;=12,'Zins und Tilgung'!$P17/12,IF(B$106&lt;='Zins und Tilgung'!$N$10,0,'Zins und Tilgung'!$P17/(24-'Zins und Tilgung'!$N$10)))</f>
        <v>0</v>
      </c>
      <c r="C108" s="35">
        <f>IF('Zins und Tilgung'!$N10&lt;=12,'Zins und Tilgung'!$P17/12,IF(C$106&lt;='Zins und Tilgung'!$N$10,0,'Zins und Tilgung'!$P17/(24-'Zins und Tilgung'!$N$10)))</f>
        <v>0</v>
      </c>
      <c r="D108" s="35">
        <f>IF('Zins und Tilgung'!$N10&lt;=12,'Zins und Tilgung'!$P17/12,IF(D$106&lt;='Zins und Tilgung'!$N$10,0,'Zins und Tilgung'!$P17/(24-'Zins und Tilgung'!$N$10)))</f>
        <v>0</v>
      </c>
      <c r="E108" s="35">
        <f>IF('Zins und Tilgung'!$N10&lt;=12,'Zins und Tilgung'!$P17/12,IF(E$106&lt;='Zins und Tilgung'!$N$10,0,'Zins und Tilgung'!$P17/(24-'Zins und Tilgung'!$N$10)))</f>
        <v>0</v>
      </c>
      <c r="F108" s="35">
        <f>IF('Zins und Tilgung'!$N10&lt;=12,'Zins und Tilgung'!$P17/12,IF(F$106&lt;='Zins und Tilgung'!$N$10,0,'Zins und Tilgung'!$P17/(24-'Zins und Tilgung'!$N$10)))</f>
        <v>0</v>
      </c>
      <c r="G108" s="35">
        <f>IF('Zins und Tilgung'!$N10&lt;=12,'Zins und Tilgung'!$P17/12,IF(G$106&lt;='Zins und Tilgung'!$N$10,0,'Zins und Tilgung'!$P17/(24-'Zins und Tilgung'!$N$10)))</f>
        <v>0</v>
      </c>
      <c r="H108" s="35">
        <f>IF('Zins und Tilgung'!$N10&lt;=12,'Zins und Tilgung'!$P17/12,IF(H$106&lt;='Zins und Tilgung'!$N$10,0,'Zins und Tilgung'!$P17/(24-'Zins und Tilgung'!$N$10)))</f>
        <v>0</v>
      </c>
      <c r="I108" s="35">
        <f>IF('Zins und Tilgung'!$N10&lt;=12,'Zins und Tilgung'!$P17/12,IF(I$106&lt;='Zins und Tilgung'!$N$10,0,'Zins und Tilgung'!$P17/(24-'Zins und Tilgung'!$N$10)))</f>
        <v>0</v>
      </c>
      <c r="J108" s="35">
        <f>IF('Zins und Tilgung'!$N10&lt;=12,'Zins und Tilgung'!$P17/12,IF(J$106&lt;='Zins und Tilgung'!$N$10,0,'Zins und Tilgung'!$P17/(24-'Zins und Tilgung'!$N$10)))</f>
        <v>0</v>
      </c>
      <c r="K108" s="35">
        <f>IF('Zins und Tilgung'!$N10&lt;=12,'Zins und Tilgung'!$P17/12,IF(K$106&lt;='Zins und Tilgung'!$N$10,0,'Zins und Tilgung'!$P17/(24-'Zins und Tilgung'!$N$10)))</f>
        <v>0</v>
      </c>
      <c r="L108" s="35">
        <f>IF('Zins und Tilgung'!$N10&lt;=12,'Zins und Tilgung'!$P17/12,IF(L$106&lt;='Zins und Tilgung'!$N$10,0,'Zins und Tilgung'!$P17/(24-'Zins und Tilgung'!$N$10)))</f>
        <v>0</v>
      </c>
      <c r="M108" s="35">
        <f>IF('Zins und Tilgung'!$N10&lt;=12,'Zins und Tilgung'!$P17/12,IF(M$106&lt;='Zins und Tilgung'!$N$10,0,'Zins und Tilgung'!$P17/(24-'Zins und Tilgung'!$N$10)))</f>
        <v>0</v>
      </c>
      <c r="N108" s="36">
        <f>SUM(B108:M108)</f>
        <v>0</v>
      </c>
      <c r="O108" s="34"/>
    </row>
    <row r="109" spans="1:15">
      <c r="A109" s="3" t="s">
        <v>479</v>
      </c>
      <c r="B109" s="35">
        <f>IF('Zins und Tilgung'!$T10&lt;=12,'Zins und Tilgung'!$V17/12,IF(B$106&lt;='Zins und Tilgung'!$T$10,0,'Zins und Tilgung'!$V17/(24-'Zins und Tilgung'!$T$10)))</f>
        <v>0</v>
      </c>
      <c r="C109" s="35">
        <f>IF('Zins und Tilgung'!$T10&lt;=12,'Zins und Tilgung'!$V17/12,IF(C$106&lt;='Zins und Tilgung'!$T$10,0,'Zins und Tilgung'!$V17/(24-'Zins und Tilgung'!$T$10)))</f>
        <v>0</v>
      </c>
      <c r="D109" s="35">
        <f>IF('Zins und Tilgung'!$T10&lt;=12,'Zins und Tilgung'!$V17/12,IF(D$106&lt;='Zins und Tilgung'!$T$10,0,'Zins und Tilgung'!$V17/(24-'Zins und Tilgung'!$T$10)))</f>
        <v>0</v>
      </c>
      <c r="E109" s="35">
        <f>IF('Zins und Tilgung'!$T10&lt;=12,'Zins und Tilgung'!$V17/12,IF(E$106&lt;='Zins und Tilgung'!$T$10,0,'Zins und Tilgung'!$V17/(24-'Zins und Tilgung'!$T$10)))</f>
        <v>0</v>
      </c>
      <c r="F109" s="35">
        <f>IF('Zins und Tilgung'!$T10&lt;=12,'Zins und Tilgung'!$V17/12,IF(F$106&lt;='Zins und Tilgung'!$T$10,0,'Zins und Tilgung'!$V17/(24-'Zins und Tilgung'!$T$10)))</f>
        <v>0</v>
      </c>
      <c r="G109" s="35">
        <f>IF('Zins und Tilgung'!$T10&lt;=12,'Zins und Tilgung'!$V17/12,IF(G$106&lt;='Zins und Tilgung'!$T$10,0,'Zins und Tilgung'!$V17/(24-'Zins und Tilgung'!$T$10)))</f>
        <v>0</v>
      </c>
      <c r="H109" s="35">
        <f>IF('Zins und Tilgung'!$T10&lt;=12,'Zins und Tilgung'!$V17/12,IF(H$106&lt;='Zins und Tilgung'!$T$10,0,'Zins und Tilgung'!$V17/(24-'Zins und Tilgung'!$T$10)))</f>
        <v>0</v>
      </c>
      <c r="I109" s="35">
        <f>IF('Zins und Tilgung'!$T10&lt;=12,'Zins und Tilgung'!$V17/12,IF(I$106&lt;='Zins und Tilgung'!$T$10,0,'Zins und Tilgung'!$V17/(24-'Zins und Tilgung'!$T$10)))</f>
        <v>0</v>
      </c>
      <c r="J109" s="35">
        <f>IF('Zins und Tilgung'!$T10&lt;=12,'Zins und Tilgung'!$V17/12,IF(J$106&lt;='Zins und Tilgung'!$T$10,0,'Zins und Tilgung'!$V17/(24-'Zins und Tilgung'!$T$10)))</f>
        <v>0</v>
      </c>
      <c r="K109" s="35">
        <f>IF('Zins und Tilgung'!$T10&lt;=12,'Zins und Tilgung'!$V17/12,IF(K$106&lt;='Zins und Tilgung'!$T$10,0,'Zins und Tilgung'!$V17/(24-'Zins und Tilgung'!$T$10)))</f>
        <v>0</v>
      </c>
      <c r="L109" s="35">
        <f>IF('Zins und Tilgung'!$T10&lt;=12,'Zins und Tilgung'!$V17/12,IF(L$106&lt;='Zins und Tilgung'!$T$10,0,'Zins und Tilgung'!$V17/(24-'Zins und Tilgung'!$T$10)))</f>
        <v>0</v>
      </c>
      <c r="M109" s="35">
        <f>IF('Zins und Tilgung'!$T10&lt;=12,'Zins und Tilgung'!$V17/12,IF(M$106&lt;='Zins und Tilgung'!$T$10,0,'Zins und Tilgung'!$V17/(24-'Zins und Tilgung'!$T$10)))</f>
        <v>0</v>
      </c>
      <c r="N109" s="36">
        <f>SUM(B109:M109)</f>
        <v>0</v>
      </c>
      <c r="O109" s="34"/>
    </row>
    <row r="110" spans="1:15">
      <c r="A110" s="4" t="s">
        <v>418</v>
      </c>
      <c r="B110" s="35">
        <f>IF('Zins und Tilgung'!$Z10&lt;=12,'Zins und Tilgung'!$AB18/12,IF(B$106&lt;='Zins und Tilgung'!$Z$10,0,'Zins und Tilgung'!$AB18/(24-'Zins und Tilgung'!$Z$10)))</f>
        <v>0</v>
      </c>
      <c r="C110" s="35">
        <f>IF('Zins und Tilgung'!$Z10&lt;=12,'Zins und Tilgung'!$AB18/12,IF(C$106&lt;='Zins und Tilgung'!$Z$10,0,'Zins und Tilgung'!$AB18/(24-'Zins und Tilgung'!$Z$10)))</f>
        <v>0</v>
      </c>
      <c r="D110" s="35">
        <f>IF('Zins und Tilgung'!$Z10&lt;=12,'Zins und Tilgung'!$AB18/12,IF(D$106&lt;='Zins und Tilgung'!$Z$10,0,'Zins und Tilgung'!$AB18/(24-'Zins und Tilgung'!$Z$10)))</f>
        <v>0</v>
      </c>
      <c r="E110" s="35">
        <f>IF('Zins und Tilgung'!$Z10&lt;=12,'Zins und Tilgung'!$AB18/12,IF(E$106&lt;='Zins und Tilgung'!$Z$10,0,'Zins und Tilgung'!$AB18/(24-'Zins und Tilgung'!$Z$10)))</f>
        <v>0</v>
      </c>
      <c r="F110" s="35">
        <f>IF('Zins und Tilgung'!$Z10&lt;=12,'Zins und Tilgung'!$AB18/12,IF(F$106&lt;='Zins und Tilgung'!$Z$10,0,'Zins und Tilgung'!$AB18/(24-'Zins und Tilgung'!$Z$10)))</f>
        <v>0</v>
      </c>
      <c r="G110" s="35">
        <f>IF('Zins und Tilgung'!$Z10&lt;=12,'Zins und Tilgung'!$AB18/12,IF(G$106&lt;='Zins und Tilgung'!$Z$10,0,'Zins und Tilgung'!$AB18/(24-'Zins und Tilgung'!$Z$10)))</f>
        <v>0</v>
      </c>
      <c r="H110" s="35">
        <f>IF('Zins und Tilgung'!$Z10&lt;=12,'Zins und Tilgung'!$AB18/12,IF(H$106&lt;='Zins und Tilgung'!$Z$10,0,'Zins und Tilgung'!$AB18/(24-'Zins und Tilgung'!$Z$10)))</f>
        <v>0</v>
      </c>
      <c r="I110" s="35">
        <f>IF('Zins und Tilgung'!$Z10&lt;=12,'Zins und Tilgung'!$AB18/12,IF(I$106&lt;='Zins und Tilgung'!$Z$10,0,'Zins und Tilgung'!$AB18/(24-'Zins und Tilgung'!$Z$10)))</f>
        <v>0</v>
      </c>
      <c r="J110" s="35">
        <f>IF('Zins und Tilgung'!$Z10&lt;=12,'Zins und Tilgung'!$AB18/12,IF(J$106&lt;='Zins und Tilgung'!$Z$10,0,'Zins und Tilgung'!$AB18/(24-'Zins und Tilgung'!$Z$10)))</f>
        <v>0</v>
      </c>
      <c r="K110" s="35">
        <f>IF('Zins und Tilgung'!$Z10&lt;=12,'Zins und Tilgung'!$AB18/12,IF(K$106&lt;='Zins und Tilgung'!$Z$10,0,'Zins und Tilgung'!$AB18/(24-'Zins und Tilgung'!$Z$10)))</f>
        <v>0</v>
      </c>
      <c r="L110" s="35">
        <f>IF('Zins und Tilgung'!$Z10&lt;=12,'Zins und Tilgung'!$AB18/12,IF(L$106&lt;='Zins und Tilgung'!$Z$10,0,'Zins und Tilgung'!$AB18/(24-'Zins und Tilgung'!$Z$10)))</f>
        <v>0</v>
      </c>
      <c r="M110" s="35">
        <f>IF('Zins und Tilgung'!$Z10&lt;=12,'Zins und Tilgung'!$AB18/12,IF(M$106&lt;='Zins und Tilgung'!$Z$10,0,'Zins und Tilgung'!$AB18/(24-'Zins und Tilgung'!$Z$10)))</f>
        <v>0</v>
      </c>
      <c r="N110" s="36">
        <f>SUM(B110:M110)</f>
        <v>0</v>
      </c>
      <c r="O110" s="34"/>
    </row>
    <row r="111" spans="1:15">
      <c r="A111" s="32" t="s">
        <v>5</v>
      </c>
      <c r="B111" s="35">
        <f t="shared" ref="B111:M111" si="13">SUM(B107:B110)</f>
        <v>0</v>
      </c>
      <c r="C111" s="35">
        <f t="shared" si="13"/>
        <v>0</v>
      </c>
      <c r="D111" s="35">
        <f t="shared" si="13"/>
        <v>0</v>
      </c>
      <c r="E111" s="35">
        <f t="shared" si="13"/>
        <v>0</v>
      </c>
      <c r="F111" s="35">
        <f t="shared" si="13"/>
        <v>0</v>
      </c>
      <c r="G111" s="35">
        <f t="shared" si="13"/>
        <v>0</v>
      </c>
      <c r="H111" s="35">
        <f t="shared" si="13"/>
        <v>0</v>
      </c>
      <c r="I111" s="35">
        <f t="shared" si="13"/>
        <v>0</v>
      </c>
      <c r="J111" s="35">
        <f t="shared" si="13"/>
        <v>0</v>
      </c>
      <c r="K111" s="35">
        <f t="shared" si="13"/>
        <v>0</v>
      </c>
      <c r="L111" s="35">
        <f t="shared" si="13"/>
        <v>0</v>
      </c>
      <c r="M111" s="35">
        <f t="shared" si="13"/>
        <v>0</v>
      </c>
      <c r="N111" s="36">
        <f>SUM(N107:N110)</f>
        <v>0</v>
      </c>
      <c r="O111" s="37">
        <f>SUM(B111:M111)</f>
        <v>0</v>
      </c>
    </row>
    <row r="112" spans="1:15">
      <c r="A112" s="32"/>
      <c r="O112" s="34"/>
    </row>
    <row r="113" spans="1:15">
      <c r="A113" s="32" t="s">
        <v>383</v>
      </c>
      <c r="B113" s="26">
        <v>25</v>
      </c>
      <c r="C113" s="26">
        <v>26</v>
      </c>
      <c r="D113" s="26">
        <v>27</v>
      </c>
      <c r="E113" s="26">
        <v>28</v>
      </c>
      <c r="F113" s="26">
        <v>29</v>
      </c>
      <c r="G113" s="26">
        <v>30</v>
      </c>
      <c r="H113" s="26">
        <v>31</v>
      </c>
      <c r="I113" s="26">
        <v>32</v>
      </c>
      <c r="J113" s="26">
        <v>33</v>
      </c>
      <c r="K113" s="26">
        <v>34</v>
      </c>
      <c r="L113" s="26">
        <v>35</v>
      </c>
      <c r="M113" s="26">
        <v>36</v>
      </c>
      <c r="N113" s="33" t="s">
        <v>5</v>
      </c>
      <c r="O113" s="34"/>
    </row>
    <row r="114" spans="1:15">
      <c r="A114" s="3" t="s">
        <v>93</v>
      </c>
      <c r="B114" s="35">
        <f>IF('Zins und Tilgung'!$H10&lt;=24,'Zins und Tilgung'!$J18/12,IF(B$113&lt;='Zins und Tilgung'!$H$10,0,'Zins und Tilgung'!$J18/(36-'Zins und Tilgung'!$H$10)))</f>
        <v>0</v>
      </c>
      <c r="C114" s="35">
        <f>IF('Zins und Tilgung'!$H10&lt;=24,'Zins und Tilgung'!$J18/12,IF(C$113&lt;='Zins und Tilgung'!$H$10,0,'Zins und Tilgung'!$J18/(36-'Zins und Tilgung'!$H$10)))</f>
        <v>0</v>
      </c>
      <c r="D114" s="35">
        <f>IF('Zins und Tilgung'!$H10&lt;=24,'Zins und Tilgung'!$J18/12,IF(D$113&lt;='Zins und Tilgung'!$H$10,0,'Zins und Tilgung'!$J18/(36-'Zins und Tilgung'!$H$10)))</f>
        <v>0</v>
      </c>
      <c r="E114" s="35">
        <f>IF('Zins und Tilgung'!$H10&lt;=24,'Zins und Tilgung'!$J18/12,IF(E$113&lt;='Zins und Tilgung'!$H$10,0,'Zins und Tilgung'!$J18/(36-'Zins und Tilgung'!$H$10)))</f>
        <v>0</v>
      </c>
      <c r="F114" s="35">
        <f>IF('Zins und Tilgung'!$H10&lt;=24,'Zins und Tilgung'!$J18/12,IF(F$113&lt;='Zins und Tilgung'!$H$10,0,'Zins und Tilgung'!$J18/(36-'Zins und Tilgung'!$H$10)))</f>
        <v>0</v>
      </c>
      <c r="G114" s="35">
        <f>IF('Zins und Tilgung'!$H10&lt;=24,'Zins und Tilgung'!$J18/12,IF(G$113&lt;='Zins und Tilgung'!$H$10,0,'Zins und Tilgung'!$J18/(36-'Zins und Tilgung'!$H$10)))</f>
        <v>0</v>
      </c>
      <c r="H114" s="35">
        <f>IF('Zins und Tilgung'!$H10&lt;=24,'Zins und Tilgung'!$J18/12,IF(H$113&lt;='Zins und Tilgung'!$H$10,0,'Zins und Tilgung'!$J18/(36-'Zins und Tilgung'!$H$10)))</f>
        <v>0</v>
      </c>
      <c r="I114" s="35">
        <f>IF('Zins und Tilgung'!$H10&lt;=24,'Zins und Tilgung'!$J18/12,IF(I$113&lt;='Zins und Tilgung'!$H$10,0,'Zins und Tilgung'!$J18/(36-'Zins und Tilgung'!$H$10)))</f>
        <v>0</v>
      </c>
      <c r="J114" s="35">
        <f>IF('Zins und Tilgung'!$H10&lt;=24,'Zins und Tilgung'!$J18/12,IF(J$113&lt;='Zins und Tilgung'!$H$10,0,'Zins und Tilgung'!$J18/(36-'Zins und Tilgung'!$H$10)))</f>
        <v>0</v>
      </c>
      <c r="K114" s="35">
        <f>IF('Zins und Tilgung'!$H10&lt;=24,'Zins und Tilgung'!$J18/12,IF(K$113&lt;='Zins und Tilgung'!$H$10,0,'Zins und Tilgung'!$J18/(36-'Zins und Tilgung'!$H$10)))</f>
        <v>0</v>
      </c>
      <c r="L114" s="35">
        <f>IF('Zins und Tilgung'!$H10&lt;=24,'Zins und Tilgung'!$J18/12,IF(L$113&lt;='Zins und Tilgung'!$H$10,0,'Zins und Tilgung'!$J18/(36-'Zins und Tilgung'!$H$10)))</f>
        <v>0</v>
      </c>
      <c r="M114" s="35">
        <f>IF('Zins und Tilgung'!$H10&lt;=24,'Zins und Tilgung'!$J18/12,IF(M$113&lt;='Zins und Tilgung'!$H$10,0,'Zins und Tilgung'!$J18/(36-'Zins und Tilgung'!$H$10)))</f>
        <v>0</v>
      </c>
      <c r="N114" s="36">
        <f>SUM(B114:M114)</f>
        <v>0</v>
      </c>
      <c r="O114" s="34"/>
    </row>
    <row r="115" spans="1:15">
      <c r="A115" s="3" t="s">
        <v>94</v>
      </c>
      <c r="B115" s="35">
        <f>IF('Zins und Tilgung'!$N10&lt;=24,'Zins und Tilgung'!$P18/12,IF(B$113&lt;='Zins und Tilgung'!$N$10,0,'Zins und Tilgung'!$P18/(36-'Zins und Tilgung'!$N$10)))</f>
        <v>0</v>
      </c>
      <c r="C115" s="35">
        <f>IF('Zins und Tilgung'!$N10&lt;=24,'Zins und Tilgung'!$P18/12,IF(C$113&lt;='Zins und Tilgung'!$N$10,0,'Zins und Tilgung'!$P18/(36-'Zins und Tilgung'!$N$10)))</f>
        <v>0</v>
      </c>
      <c r="D115" s="35">
        <f>IF('Zins und Tilgung'!$N10&lt;=24,'Zins und Tilgung'!$P18/12,IF(D$113&lt;='Zins und Tilgung'!$N$10,0,'Zins und Tilgung'!$P18/(36-'Zins und Tilgung'!$N$10)))</f>
        <v>0</v>
      </c>
      <c r="E115" s="35">
        <f>IF('Zins und Tilgung'!$N10&lt;=24,'Zins und Tilgung'!$P18/12,IF(E$113&lt;='Zins und Tilgung'!$N$10,0,'Zins und Tilgung'!$P18/(36-'Zins und Tilgung'!$N$10)))</f>
        <v>0</v>
      </c>
      <c r="F115" s="35">
        <f>IF('Zins und Tilgung'!$N10&lt;=24,'Zins und Tilgung'!$P18/12,IF(F$113&lt;='Zins und Tilgung'!$N$10,0,'Zins und Tilgung'!$P18/(36-'Zins und Tilgung'!$N$10)))</f>
        <v>0</v>
      </c>
      <c r="G115" s="35">
        <f>IF('Zins und Tilgung'!$N10&lt;=24,'Zins und Tilgung'!$P18/12,IF(G$113&lt;='Zins und Tilgung'!$N$10,0,'Zins und Tilgung'!$P18/(36-'Zins und Tilgung'!$N$10)))</f>
        <v>0</v>
      </c>
      <c r="H115" s="35">
        <f>IF('Zins und Tilgung'!$N10&lt;=24,'Zins und Tilgung'!$P18/12,IF(H$113&lt;='Zins und Tilgung'!$N$10,0,'Zins und Tilgung'!$P18/(36-'Zins und Tilgung'!$N$10)))</f>
        <v>0</v>
      </c>
      <c r="I115" s="35">
        <f>IF('Zins und Tilgung'!$N10&lt;=24,'Zins und Tilgung'!$P18/12,IF(I$113&lt;='Zins und Tilgung'!$N$10,0,'Zins und Tilgung'!$P18/(36-'Zins und Tilgung'!$N$10)))</f>
        <v>0</v>
      </c>
      <c r="J115" s="35">
        <f>IF('Zins und Tilgung'!$N10&lt;=24,'Zins und Tilgung'!$P18/12,IF(J$113&lt;='Zins und Tilgung'!$N$10,0,'Zins und Tilgung'!$P18/(36-'Zins und Tilgung'!$N$10)))</f>
        <v>0</v>
      </c>
      <c r="K115" s="35">
        <f>IF('Zins und Tilgung'!$N10&lt;=24,'Zins und Tilgung'!$P18/12,IF(K$113&lt;='Zins und Tilgung'!$N$10,0,'Zins und Tilgung'!$P18/(36-'Zins und Tilgung'!$N$10)))</f>
        <v>0</v>
      </c>
      <c r="L115" s="35">
        <f>IF('Zins und Tilgung'!$N10&lt;=24,'Zins und Tilgung'!$P18/12,IF(L$113&lt;='Zins und Tilgung'!$N$10,0,'Zins und Tilgung'!$P18/(36-'Zins und Tilgung'!$N$10)))</f>
        <v>0</v>
      </c>
      <c r="M115" s="35">
        <f>IF('Zins und Tilgung'!$N10&lt;=24,'Zins und Tilgung'!$P18/12,IF(M$113&lt;='Zins und Tilgung'!$N$10,0,'Zins und Tilgung'!$P18/(36-'Zins und Tilgung'!$N$10)))</f>
        <v>0</v>
      </c>
      <c r="N115" s="36">
        <f>SUM(B115:M115)</f>
        <v>0</v>
      </c>
      <c r="O115" s="34"/>
    </row>
    <row r="116" spans="1:15">
      <c r="A116" s="3" t="s">
        <v>440</v>
      </c>
      <c r="B116" s="35">
        <f>IF('Zins und Tilgung'!$T10&lt;=24,'Zins und Tilgung'!$V18/12,IF(B$113&lt;='Zins und Tilgung'!$T$10,0,'Zins und Tilgung'!$V18/(36-'Zins und Tilgung'!$T$10)))</f>
        <v>0</v>
      </c>
      <c r="C116" s="35">
        <f>IF('Zins und Tilgung'!$T10&lt;=24,'Zins und Tilgung'!$V18/12,IF(C$113&lt;='Zins und Tilgung'!$T$10,0,'Zins und Tilgung'!$V18/(36-'Zins und Tilgung'!$T$10)))</f>
        <v>0</v>
      </c>
      <c r="D116" s="35">
        <f>IF('Zins und Tilgung'!$T10&lt;=24,'Zins und Tilgung'!$V18/12,IF(D$113&lt;='Zins und Tilgung'!$T$10,0,'Zins und Tilgung'!$V18/(36-'Zins und Tilgung'!$T$10)))</f>
        <v>0</v>
      </c>
      <c r="E116" s="35">
        <f>IF('Zins und Tilgung'!$T10&lt;=24,'Zins und Tilgung'!$V18/12,IF(E$113&lt;='Zins und Tilgung'!$T$10,0,'Zins und Tilgung'!$V18/(36-'Zins und Tilgung'!$T$10)))</f>
        <v>0</v>
      </c>
      <c r="F116" s="35">
        <f>IF('Zins und Tilgung'!$T10&lt;=24,'Zins und Tilgung'!$V18/12,IF(F$113&lt;='Zins und Tilgung'!$T$10,0,'Zins und Tilgung'!$V18/(36-'Zins und Tilgung'!$T$10)))</f>
        <v>0</v>
      </c>
      <c r="G116" s="35">
        <f>IF('Zins und Tilgung'!$T10&lt;=24,'Zins und Tilgung'!$V18/12,IF(G$113&lt;='Zins und Tilgung'!$T$10,0,'Zins und Tilgung'!$V18/(36-'Zins und Tilgung'!$T$10)))</f>
        <v>0</v>
      </c>
      <c r="H116" s="35">
        <f>IF('Zins und Tilgung'!$T10&lt;=24,'Zins und Tilgung'!$V18/12,IF(H$113&lt;='Zins und Tilgung'!$T$10,0,'Zins und Tilgung'!$V18/(36-'Zins und Tilgung'!$T$10)))</f>
        <v>0</v>
      </c>
      <c r="I116" s="35">
        <f>IF('Zins und Tilgung'!$T10&lt;=24,'Zins und Tilgung'!$V18/12,IF(I$113&lt;='Zins und Tilgung'!$T$10,0,'Zins und Tilgung'!$V18/(36-'Zins und Tilgung'!$T$10)))</f>
        <v>0</v>
      </c>
      <c r="J116" s="35">
        <f>IF('Zins und Tilgung'!$T10&lt;=24,'Zins und Tilgung'!$V18/12,IF(J$113&lt;='Zins und Tilgung'!$T$10,0,'Zins und Tilgung'!$V18/(36-'Zins und Tilgung'!$T$10)))</f>
        <v>0</v>
      </c>
      <c r="K116" s="35">
        <f>IF('Zins und Tilgung'!$T10&lt;=24,'Zins und Tilgung'!$V18/12,IF(K$113&lt;='Zins und Tilgung'!$T$10,0,'Zins und Tilgung'!$V18/(36-'Zins und Tilgung'!$T$10)))</f>
        <v>0</v>
      </c>
      <c r="L116" s="35">
        <f>IF('Zins und Tilgung'!$T10&lt;=24,'Zins und Tilgung'!$V18/12,IF(L$113&lt;='Zins und Tilgung'!$T$10,0,'Zins und Tilgung'!$V18/(36-'Zins und Tilgung'!$T$10)))</f>
        <v>0</v>
      </c>
      <c r="M116" s="35">
        <f>IF('Zins und Tilgung'!$T10&lt;=24,'Zins und Tilgung'!$V18/12,IF(M$113&lt;='Zins und Tilgung'!$T$10,0,'Zins und Tilgung'!$V18/(36-'Zins und Tilgung'!$T$10)))</f>
        <v>0</v>
      </c>
      <c r="N116" s="36">
        <f>SUM(B116:M116)</f>
        <v>0</v>
      </c>
      <c r="O116" s="34"/>
    </row>
    <row r="117" spans="1:15">
      <c r="A117" s="4" t="s">
        <v>418</v>
      </c>
      <c r="B117" s="35">
        <f>IF('Zins und Tilgung'!$Z10&lt;=24,'Zins und Tilgung'!$AB19/12,IF(B$113&lt;='Zins und Tilgung'!$Z$10,0,'Zins und Tilgung'!$AB19/(36-'Zins und Tilgung'!$Z$10)))</f>
        <v>0</v>
      </c>
      <c r="C117" s="35">
        <f>IF('Zins und Tilgung'!$Z10&lt;=24,'Zins und Tilgung'!$AB19/12,IF(C$113&lt;='Zins und Tilgung'!$Z$10,0,'Zins und Tilgung'!$AB19/(36-'Zins und Tilgung'!$Z$10)))</f>
        <v>0</v>
      </c>
      <c r="D117" s="35">
        <f>IF('Zins und Tilgung'!$Z10&lt;=24,'Zins und Tilgung'!$AB19/12,IF(D$113&lt;='Zins und Tilgung'!$Z$10,0,'Zins und Tilgung'!$AB19/(36-'Zins und Tilgung'!$Z$10)))</f>
        <v>0</v>
      </c>
      <c r="E117" s="35">
        <f>IF('Zins und Tilgung'!$Z10&lt;=24,'Zins und Tilgung'!$AB19/12,IF(E$113&lt;='Zins und Tilgung'!$Z$10,0,'Zins und Tilgung'!$AB19/(36-'Zins und Tilgung'!$Z$10)))</f>
        <v>0</v>
      </c>
      <c r="F117" s="35">
        <f>IF('Zins und Tilgung'!$Z10&lt;=24,'Zins und Tilgung'!$AB19/12,IF(F$113&lt;='Zins und Tilgung'!$Z$10,0,'Zins und Tilgung'!$AB19/(36-'Zins und Tilgung'!$Z$10)))</f>
        <v>0</v>
      </c>
      <c r="G117" s="35">
        <f>IF('Zins und Tilgung'!$Z10&lt;=24,'Zins und Tilgung'!$AB19/12,IF(G$113&lt;='Zins und Tilgung'!$Z$10,0,'Zins und Tilgung'!$AB19/(36-'Zins und Tilgung'!$Z$10)))</f>
        <v>0</v>
      </c>
      <c r="H117" s="35">
        <f>IF('Zins und Tilgung'!$Z10&lt;=24,'Zins und Tilgung'!$AB19/12,IF(H$113&lt;='Zins und Tilgung'!$Z$10,0,'Zins und Tilgung'!$AB19/(36-'Zins und Tilgung'!$Z$10)))</f>
        <v>0</v>
      </c>
      <c r="I117" s="35">
        <f>IF('Zins und Tilgung'!$Z10&lt;=24,'Zins und Tilgung'!$AB19/12,IF(I$113&lt;='Zins und Tilgung'!$Z$10,0,'Zins und Tilgung'!$AB19/(36-'Zins und Tilgung'!$Z$10)))</f>
        <v>0</v>
      </c>
      <c r="J117" s="35">
        <f>IF('Zins und Tilgung'!$Z10&lt;=24,'Zins und Tilgung'!$AB19/12,IF(J$113&lt;='Zins und Tilgung'!$Z$10,0,'Zins und Tilgung'!$AB19/(36-'Zins und Tilgung'!$Z$10)))</f>
        <v>0</v>
      </c>
      <c r="K117" s="35">
        <f>IF('Zins und Tilgung'!$Z10&lt;=24,'Zins und Tilgung'!$AB19/12,IF(K$113&lt;='Zins und Tilgung'!$Z$10,0,'Zins und Tilgung'!$AB19/(36-'Zins und Tilgung'!$Z$10)))</f>
        <v>0</v>
      </c>
      <c r="L117" s="35">
        <f>IF('Zins und Tilgung'!$Z10&lt;=24,'Zins und Tilgung'!$AB19/12,IF(L$113&lt;='Zins und Tilgung'!$Z$10,0,'Zins und Tilgung'!$AB19/(36-'Zins und Tilgung'!$Z$10)))</f>
        <v>0</v>
      </c>
      <c r="M117" s="35">
        <f>IF('Zins und Tilgung'!$Z10&lt;=24,'Zins und Tilgung'!$AB19/12,IF(M$113&lt;='Zins und Tilgung'!$Z$10,0,'Zins und Tilgung'!$AB19/(36-'Zins und Tilgung'!$Z$10)))</f>
        <v>0</v>
      </c>
      <c r="N117" s="36">
        <f>SUM(B117:M117)</f>
        <v>0</v>
      </c>
      <c r="O117" s="34"/>
    </row>
    <row r="118" spans="1:15">
      <c r="A118" s="38" t="s">
        <v>5</v>
      </c>
      <c r="B118" s="39">
        <f t="shared" ref="B118:M118" si="14">SUM(B114:B117)</f>
        <v>0</v>
      </c>
      <c r="C118" s="39">
        <f t="shared" si="14"/>
        <v>0</v>
      </c>
      <c r="D118" s="39">
        <f t="shared" si="14"/>
        <v>0</v>
      </c>
      <c r="E118" s="39">
        <f t="shared" si="14"/>
        <v>0</v>
      </c>
      <c r="F118" s="39">
        <f t="shared" si="14"/>
        <v>0</v>
      </c>
      <c r="G118" s="39">
        <f t="shared" si="14"/>
        <v>0</v>
      </c>
      <c r="H118" s="39">
        <f t="shared" si="14"/>
        <v>0</v>
      </c>
      <c r="I118" s="39">
        <f t="shared" si="14"/>
        <v>0</v>
      </c>
      <c r="J118" s="39">
        <f t="shared" si="14"/>
        <v>0</v>
      </c>
      <c r="K118" s="39">
        <f t="shared" si="14"/>
        <v>0</v>
      </c>
      <c r="L118" s="39">
        <f t="shared" si="14"/>
        <v>0</v>
      </c>
      <c r="M118" s="39">
        <f t="shared" si="14"/>
        <v>0</v>
      </c>
      <c r="N118" s="40">
        <f>SUM(N114:N117)</f>
        <v>0</v>
      </c>
      <c r="O118" s="41">
        <f>SUM(B118:M118)</f>
        <v>0</v>
      </c>
    </row>
    <row r="121" spans="1:15">
      <c r="A121" s="29" t="s">
        <v>385</v>
      </c>
      <c r="B121" s="30"/>
      <c r="C121" s="30"/>
      <c r="D121" s="30"/>
      <c r="E121" s="30" t="s">
        <v>441</v>
      </c>
      <c r="F121" s="30"/>
      <c r="G121" s="30"/>
      <c r="H121" s="30"/>
      <c r="I121" s="30"/>
      <c r="J121" s="30"/>
      <c r="K121" s="30"/>
      <c r="L121" s="30"/>
      <c r="M121" s="30"/>
      <c r="N121" s="30"/>
      <c r="O121" s="31"/>
    </row>
    <row r="122" spans="1:15">
      <c r="A122" s="32" t="s">
        <v>350</v>
      </c>
      <c r="B122" s="26">
        <v>1</v>
      </c>
      <c r="C122" s="26">
        <v>2</v>
      </c>
      <c r="D122" s="26">
        <v>3</v>
      </c>
      <c r="E122" s="26">
        <v>4</v>
      </c>
      <c r="F122" s="26">
        <v>5</v>
      </c>
      <c r="G122" s="26">
        <v>6</v>
      </c>
      <c r="H122" s="26">
        <v>7</v>
      </c>
      <c r="I122" s="26">
        <v>8</v>
      </c>
      <c r="J122" s="26">
        <v>9</v>
      </c>
      <c r="K122" s="26">
        <v>10</v>
      </c>
      <c r="L122" s="26">
        <v>11</v>
      </c>
      <c r="M122" s="26">
        <v>12</v>
      </c>
      <c r="N122" s="33" t="s">
        <v>5</v>
      </c>
      <c r="O122" s="34"/>
    </row>
    <row r="123" spans="1:15">
      <c r="A123" s="3" t="s">
        <v>93</v>
      </c>
      <c r="B123" s="35">
        <f>IF(B100=0,'Zins und Tilgung'!$H16*'Zins und Tilgung'!$H$8/100/12,('Zins und Tilgung'!H$16-Hilfstabelle!$B100)*'Zins und Tilgung'!$H$8/100/12)</f>
        <v>0</v>
      </c>
      <c r="C123" s="35">
        <f>IF(C100=0,'Zins und Tilgung'!$H16*'Zins und Tilgung'!$H$8/100/12,('Zins und Tilgung'!$H16-SUM($B100:C100))*'Zins und Tilgung'!$H$8/100/12)</f>
        <v>0</v>
      </c>
      <c r="D123" s="35">
        <f>IF(D100=0,'Zins und Tilgung'!$H16*'Zins und Tilgung'!$H$8/100/12,('Zins und Tilgung'!$H16-SUM($B100:D100))*'Zins und Tilgung'!$H$8/100/12)</f>
        <v>0</v>
      </c>
      <c r="E123" s="35">
        <f>IF(E100=0,'Zins und Tilgung'!$H16*'Zins und Tilgung'!$H$8/100/12,('Zins und Tilgung'!$H16-SUM($B100:E100))*'Zins und Tilgung'!$H$8/100/12)</f>
        <v>0</v>
      </c>
      <c r="F123" s="35">
        <f>IF(F100=0,'Zins und Tilgung'!$H16*'Zins und Tilgung'!$H$8/100/12,('Zins und Tilgung'!$H16-SUM($B100:F100))*'Zins und Tilgung'!$H$8/100/12)</f>
        <v>0</v>
      </c>
      <c r="G123" s="35">
        <f>IF(G100=0,'Zins und Tilgung'!$H16*'Zins und Tilgung'!$H$8/100/12,('Zins und Tilgung'!$H16-SUM($B100:G100))*'Zins und Tilgung'!$H$8/100/12)</f>
        <v>0</v>
      </c>
      <c r="H123" s="35">
        <f>IF(H100=0,'Zins und Tilgung'!$H16*'Zins und Tilgung'!$H$8/100/12,('Zins und Tilgung'!$H16-SUM($B100:H100))*'Zins und Tilgung'!$H$8/100/12)</f>
        <v>0</v>
      </c>
      <c r="I123" s="35">
        <f>IF(I100=0,'Zins und Tilgung'!$H16*'Zins und Tilgung'!$H$8/100/12,('Zins und Tilgung'!$H16-SUM($B100:I100))*'Zins und Tilgung'!$H$8/100/12)</f>
        <v>0</v>
      </c>
      <c r="J123" s="35">
        <f>IF(J100=0,'Zins und Tilgung'!$H16*'Zins und Tilgung'!$H$8/100/12,('Zins und Tilgung'!$H16-SUM($B100:J100))*'Zins und Tilgung'!$H$8/100/12)</f>
        <v>0</v>
      </c>
      <c r="K123" s="35">
        <f>IF(K100=0,'Zins und Tilgung'!$H16*'Zins und Tilgung'!$H$8/100/12,('Zins und Tilgung'!$H16-SUM($B100:K100))*'Zins und Tilgung'!$H$8/100/12)</f>
        <v>0</v>
      </c>
      <c r="L123" s="35">
        <f>IF(L100=0,'Zins und Tilgung'!$H16*'Zins und Tilgung'!$H$8/100/12,('Zins und Tilgung'!$H16-SUM($B100:L100))*'Zins und Tilgung'!$H$8/100/12)</f>
        <v>0</v>
      </c>
      <c r="M123" s="35">
        <f>IF(M100=0,'Zins und Tilgung'!$H16*'Zins und Tilgung'!$H$8/100/12,('Zins und Tilgung'!$H16-SUM($B100:M100))*'Zins und Tilgung'!$H$8/100/12)</f>
        <v>0</v>
      </c>
      <c r="N123" s="36">
        <f>SUM(B123:M123)</f>
        <v>0</v>
      </c>
      <c r="O123" s="34"/>
    </row>
    <row r="124" spans="1:15">
      <c r="A124" s="3" t="s">
        <v>94</v>
      </c>
      <c r="B124" s="35">
        <f>IF(B101=0,'Zins und Tilgung'!$N16*'Zins und Tilgung'!$N$8/100/12,('Zins und Tilgung'!N$16-Hilfstabelle!$B101)*'Zins und Tilgung'!$N$8/100/12)</f>
        <v>0</v>
      </c>
      <c r="C124" s="35">
        <f>IF(C101=0,'Zins und Tilgung'!$N16*'Zins und Tilgung'!$N$8/100/12,('Zins und Tilgung'!$N16-SUM($B101:C101))*'Zins und Tilgung'!$N$8/100/12)</f>
        <v>0</v>
      </c>
      <c r="D124" s="35">
        <f>IF(D101=0,'Zins und Tilgung'!$N16*'Zins und Tilgung'!$N$8/100/12,('Zins und Tilgung'!$N16-SUM($B101:D101))*'Zins und Tilgung'!$N$8/100/12)</f>
        <v>0</v>
      </c>
      <c r="E124" s="35">
        <f>IF(E101=0,'Zins und Tilgung'!$N16*'Zins und Tilgung'!$N$8/100/12,('Zins und Tilgung'!$N16-SUM($B101:E101))*'Zins und Tilgung'!$N$8/100/12)</f>
        <v>0</v>
      </c>
      <c r="F124" s="35">
        <f>IF(F101=0,'Zins und Tilgung'!$N16*'Zins und Tilgung'!$N$8/100/12,('Zins und Tilgung'!$N16-SUM($B101:F101))*'Zins und Tilgung'!$N$8/100/12)</f>
        <v>0</v>
      </c>
      <c r="G124" s="35">
        <f>IF(G101=0,'Zins und Tilgung'!$N16*'Zins und Tilgung'!$N$8/100/12,('Zins und Tilgung'!$N16-SUM($B101:G101))*'Zins und Tilgung'!$N$8/100/12)</f>
        <v>0</v>
      </c>
      <c r="H124" s="35">
        <f>IF(H101=0,'Zins und Tilgung'!$N16*'Zins und Tilgung'!$N$8/100/12,('Zins und Tilgung'!$N16-SUM($B101:H101))*'Zins und Tilgung'!$N$8/100/12)</f>
        <v>0</v>
      </c>
      <c r="I124" s="35">
        <f>IF(I101=0,'Zins und Tilgung'!$N16*'Zins und Tilgung'!$N$8/100/12,('Zins und Tilgung'!$N16-SUM($B101:I101))*'Zins und Tilgung'!$N$8/100/12)</f>
        <v>0</v>
      </c>
      <c r="J124" s="35">
        <f>IF(J101=0,'Zins und Tilgung'!$N16*'Zins und Tilgung'!$N$8/100/12,('Zins und Tilgung'!$N16-SUM($B101:J101))*'Zins und Tilgung'!$N$8/100/12)</f>
        <v>0</v>
      </c>
      <c r="K124" s="35">
        <f>IF(K101=0,'Zins und Tilgung'!$N16*'Zins und Tilgung'!$N$8/100/12,('Zins und Tilgung'!$N16-SUM($B101:K101))*'Zins und Tilgung'!$N$8/100/12)</f>
        <v>0</v>
      </c>
      <c r="L124" s="35">
        <f>IF(L101=0,'Zins und Tilgung'!$N16*'Zins und Tilgung'!$N$8/100/12,('Zins und Tilgung'!$N16-SUM($B101:L101))*'Zins und Tilgung'!$N$8/100/12)</f>
        <v>0</v>
      </c>
      <c r="M124" s="35">
        <f>IF(M101=0,'Zins und Tilgung'!$N16*'Zins und Tilgung'!$N$8/100/12,('Zins und Tilgung'!$N16-SUM($B101:M101))*'Zins und Tilgung'!$N$8/100/12)</f>
        <v>0</v>
      </c>
      <c r="N124" s="36">
        <f>SUM(B124:M124)</f>
        <v>0</v>
      </c>
      <c r="O124" s="34"/>
    </row>
    <row r="125" spans="1:15">
      <c r="A125" s="3" t="s">
        <v>479</v>
      </c>
      <c r="B125" s="35">
        <f>IF(B102=0,'Zins und Tilgung'!$T16*'Zins und Tilgung'!$T$8/100/12,('Zins und Tilgung'!$T16-Hilfstabelle!$B102)*'Zins und Tilgung'!$S$8/100/12)</f>
        <v>0</v>
      </c>
      <c r="C125" s="35">
        <f>IF(C102=0,'Zins und Tilgung'!$T16*'Zins und Tilgung'!$T$8/100/12,('Zins und Tilgung'!$T16-SUM($B102:C102))*'Zins und Tilgung'!$T$8/100/12)</f>
        <v>0</v>
      </c>
      <c r="D125" s="35">
        <f>IF(D102=0,'Zins und Tilgung'!$T16*'Zins und Tilgung'!$T$8/100/12,('Zins und Tilgung'!$T16-SUM($B102:D102))*'Zins und Tilgung'!$T$8/100/12)</f>
        <v>0</v>
      </c>
      <c r="E125" s="35">
        <f>IF(E102=0,'Zins und Tilgung'!$T16*'Zins und Tilgung'!$T$8/100/12,('Zins und Tilgung'!$T16-SUM($B102:E102))*'Zins und Tilgung'!$T$8/100/12)</f>
        <v>0</v>
      </c>
      <c r="F125" s="35">
        <f>IF(F102=0,'Zins und Tilgung'!$T16*'Zins und Tilgung'!$T$8/100/12,('Zins und Tilgung'!$T16-SUM($B102:F102))*'Zins und Tilgung'!$T$8/100/12)</f>
        <v>0</v>
      </c>
      <c r="G125" s="35">
        <f>IF(G102=0,'Zins und Tilgung'!$T16*'Zins und Tilgung'!$T$8/100/12,('Zins und Tilgung'!$T16-SUM($B102:G102))*'Zins und Tilgung'!$T$8/100/12)</f>
        <v>0</v>
      </c>
      <c r="H125" s="35">
        <f>IF(H102=0,'Zins und Tilgung'!$T16*'Zins und Tilgung'!$T$8/100/12,('Zins und Tilgung'!$T16-SUM($B102:H102))*'Zins und Tilgung'!$T$8/100/12)</f>
        <v>0</v>
      </c>
      <c r="I125" s="35">
        <f>IF(I102=0,'Zins und Tilgung'!$T16*'Zins und Tilgung'!$T$8/100/12,('Zins und Tilgung'!$T16-SUM($B102:I102))*'Zins und Tilgung'!$T$8/100/12)</f>
        <v>0</v>
      </c>
      <c r="J125" s="35">
        <f>IF(J102=0,'Zins und Tilgung'!$T16*'Zins und Tilgung'!$T$8/100/12,('Zins und Tilgung'!$T16-SUM($B102:J102))*'Zins und Tilgung'!$T$8/100/12)</f>
        <v>0</v>
      </c>
      <c r="K125" s="35">
        <f>IF(K102=0,'Zins und Tilgung'!$T16*'Zins und Tilgung'!$T$8/100/12,('Zins und Tilgung'!$T16-SUM($B102:K102))*'Zins und Tilgung'!$T$8/100/12)</f>
        <v>0</v>
      </c>
      <c r="L125" s="35">
        <f>IF(L102=0,'Zins und Tilgung'!$T16*'Zins und Tilgung'!$T$8/100/12,('Zins und Tilgung'!$T16-SUM($B102:L102))*'Zins und Tilgung'!$T$8/100/12)</f>
        <v>0</v>
      </c>
      <c r="M125" s="35">
        <f>IF(M102=0,'Zins und Tilgung'!$T16*'Zins und Tilgung'!$T$8/100/12,('Zins und Tilgung'!$T16-SUM($B102:M102))*'Zins und Tilgung'!$T$8/100/12)</f>
        <v>0</v>
      </c>
      <c r="N125" s="36">
        <f>SUM(B125:M125)</f>
        <v>0</v>
      </c>
      <c r="O125" s="34"/>
    </row>
    <row r="126" spans="1:15">
      <c r="A126" s="4" t="s">
        <v>418</v>
      </c>
      <c r="B126" s="35">
        <f>IF(AND(MONTH('Liquiditätsplan-1.Jahr'!$D13)&gt;=8,MONTH('Liquiditätsplan-1.Jahr'!D13)=7),'Zins und Tilgung'!$Z7*'Zins und Tilgung'!$Z9/100,0)</f>
        <v>0</v>
      </c>
      <c r="C126" s="35">
        <f>IF(AND(MONTH('Liquiditätsplan-1.Jahr'!$D13)&gt;=8,MONTH('Liquiditätsplan-1.Jahr'!E13)=7),'Zins und Tilgung'!$Z7*'Zins und Tilgung'!$Z9/100,0)</f>
        <v>0</v>
      </c>
      <c r="D126" s="35">
        <f>'Zins und Tilgung'!$Z$7*'Zins und Tilgung'!$Z$8*0.25/100+IF(AND(MONTH('Liquiditätsplan-1.Jahr'!$D13)&gt;=8,MONTH('Liquiditätsplan-1.Jahr'!F13)=7),'Zins und Tilgung'!$Z7*'Zins und Tilgung'!$Z9/100,0)</f>
        <v>0</v>
      </c>
      <c r="E126" s="35">
        <f>IF(AND(MONTH('Liquiditätsplan-1.Jahr'!$D13)&gt;=8,MONTH('Liquiditätsplan-1.Jahr'!G13)=7),'Zins und Tilgung'!$Z7*'Zins und Tilgung'!$Z9/100,0)</f>
        <v>0</v>
      </c>
      <c r="F126" s="35">
        <f>IF(AND(MONTH('Liquiditätsplan-1.Jahr'!$D13)&gt;=8,MONTH('Liquiditätsplan-1.Jahr'!H13)=7),'Zins und Tilgung'!$Z7*'Zins und Tilgung'!$Z9/100,0)</f>
        <v>0</v>
      </c>
      <c r="G126" s="35">
        <f>'Zins und Tilgung'!$Z$7*'Zins und Tilgung'!$Z$8*0.25/100+IF(AND(MONTH('Liquiditätsplan-1.Jahr'!$D13)&gt;=8,MONTH('Liquiditätsplan-1.Jahr'!I13)=7),'Zins und Tilgung'!$Z7*'Zins und Tilgung'!$Z9/100,0)</f>
        <v>0</v>
      </c>
      <c r="H126" s="35">
        <f>IF(AND(MONTH('Liquiditätsplan-1.Jahr'!$D13)&gt;=8,MONTH('Liquiditätsplan-1.Jahr'!J13)=7),'Zins und Tilgung'!$Z7*'Zins und Tilgung'!$Z9/100,0)</f>
        <v>0</v>
      </c>
      <c r="I126" s="35">
        <f>IF(AND(MONTH('Liquiditätsplan-1.Jahr'!$D13)&gt;=8,MONTH('Liquiditätsplan-1.Jahr'!K13)=7),'Zins und Tilgung'!$Z7*'Zins und Tilgung'!$Z9/100,0)</f>
        <v>0</v>
      </c>
      <c r="J126" s="35">
        <f>'Zins und Tilgung'!$Z$7*'Zins und Tilgung'!$Z$8*0.25/100+IF(AND(MONTH('Liquiditätsplan-1.Jahr'!$D13)&gt;=8,MONTH('Liquiditätsplan-1.Jahr'!L13)=7),'Zins und Tilgung'!$Z7*'Zins und Tilgung'!$Z9/100,0)</f>
        <v>0</v>
      </c>
      <c r="K126" s="35">
        <f>IF(AND(MONTH('Liquiditätsplan-1.Jahr'!$D13)&gt;=8,MONTH('Liquiditätsplan-1.Jahr'!M13)=7),'Zins und Tilgung'!$Z7*'Zins und Tilgung'!$Z9/100,0)</f>
        <v>0</v>
      </c>
      <c r="L126" s="35">
        <f>IF(AND(MONTH('Liquiditätsplan-1.Jahr'!$D13)&gt;=8,MONTH('Liquiditätsplan-1.Jahr'!N13)=7),'Zins und Tilgung'!$Z7*'Zins und Tilgung'!$Z9/100,0)</f>
        <v>0</v>
      </c>
      <c r="M126" s="35">
        <f>'Zins und Tilgung'!$Z$7*'Zins und Tilgung'!$Z$8*0.25/100+IF(AND(MONTH('Liquiditätsplan-1.Jahr'!$D13)&gt;=8,MONTH('Liquiditätsplan-1.Jahr'!O13)=7),'Zins und Tilgung'!$Z7*'Zins und Tilgung'!$Z9/100,0)</f>
        <v>0</v>
      </c>
      <c r="N126" s="36">
        <f>SUM(B126:M126)</f>
        <v>0</v>
      </c>
      <c r="O126" s="34"/>
    </row>
    <row r="127" spans="1:15">
      <c r="A127" s="32" t="s">
        <v>5</v>
      </c>
      <c r="B127" s="35">
        <f>SUM(B123:B126)</f>
        <v>0</v>
      </c>
      <c r="C127" s="35">
        <f t="shared" ref="C127:M127" si="15">SUM(C123:C126)</f>
        <v>0</v>
      </c>
      <c r="D127" s="35">
        <f t="shared" si="15"/>
        <v>0</v>
      </c>
      <c r="E127" s="35">
        <f t="shared" si="15"/>
        <v>0</v>
      </c>
      <c r="F127" s="35">
        <f t="shared" si="15"/>
        <v>0</v>
      </c>
      <c r="G127" s="35">
        <f t="shared" si="15"/>
        <v>0</v>
      </c>
      <c r="H127" s="35">
        <f t="shared" si="15"/>
        <v>0</v>
      </c>
      <c r="I127" s="35">
        <f t="shared" si="15"/>
        <v>0</v>
      </c>
      <c r="J127" s="35">
        <f t="shared" si="15"/>
        <v>0</v>
      </c>
      <c r="K127" s="35">
        <f t="shared" si="15"/>
        <v>0</v>
      </c>
      <c r="L127" s="35">
        <f t="shared" si="15"/>
        <v>0</v>
      </c>
      <c r="M127" s="35">
        <f t="shared" si="15"/>
        <v>0</v>
      </c>
      <c r="N127" s="36">
        <f>SUM(N123:N126)</f>
        <v>0</v>
      </c>
      <c r="O127" s="37">
        <f>SUM(B127:M127)</f>
        <v>0</v>
      </c>
    </row>
    <row r="128" spans="1:15">
      <c r="A128" s="32"/>
      <c r="O128" s="34"/>
    </row>
    <row r="129" spans="1:15">
      <c r="A129" s="32" t="s">
        <v>357</v>
      </c>
      <c r="B129" s="26">
        <v>13</v>
      </c>
      <c r="C129" s="26">
        <v>14</v>
      </c>
      <c r="D129" s="26">
        <v>15</v>
      </c>
      <c r="E129" s="26">
        <v>16</v>
      </c>
      <c r="F129" s="26">
        <v>17</v>
      </c>
      <c r="G129" s="26">
        <v>18</v>
      </c>
      <c r="H129" s="26">
        <v>19</v>
      </c>
      <c r="I129" s="26">
        <v>20</v>
      </c>
      <c r="J129" s="26">
        <v>21</v>
      </c>
      <c r="K129" s="26">
        <v>22</v>
      </c>
      <c r="L129" s="26">
        <v>23</v>
      </c>
      <c r="M129" s="26">
        <v>24</v>
      </c>
      <c r="N129" s="33" t="s">
        <v>5</v>
      </c>
      <c r="O129" s="34"/>
    </row>
    <row r="130" spans="1:15">
      <c r="A130" s="3" t="s">
        <v>93</v>
      </c>
      <c r="B130" s="35">
        <f>IF(B107=0,'Zins und Tilgung'!$H17*'Zins und Tilgung'!$H$8/100/12,('Zins und Tilgung'!H$17-Hilfstabelle!$B107)*'Zins und Tilgung'!$H$8/100/12)</f>
        <v>0</v>
      </c>
      <c r="C130" s="35">
        <f>IF(C107=0,'Zins und Tilgung'!$H17*'Zins und Tilgung'!$H$8/100/12,('Zins und Tilgung'!$H17-SUM($B107:C107))*'Zins und Tilgung'!$H$8/100/12)</f>
        <v>0</v>
      </c>
      <c r="D130" s="35">
        <f>IF(D107=0,'Zins und Tilgung'!$H17*'Zins und Tilgung'!$H$8/100/12,('Zins und Tilgung'!$H17-SUM($B107:D107))*'Zins und Tilgung'!$H$8/100/12)</f>
        <v>0</v>
      </c>
      <c r="E130" s="35">
        <f>IF(E107=0,'Zins und Tilgung'!$H17*'Zins und Tilgung'!$H$8/100/12,('Zins und Tilgung'!$H17-SUM($B107:E107))*'Zins und Tilgung'!$H$8/100/12)</f>
        <v>0</v>
      </c>
      <c r="F130" s="35">
        <f>IF(F107=0,'Zins und Tilgung'!$H17*'Zins und Tilgung'!$H$8/100/12,('Zins und Tilgung'!$H17-SUM($B107:F107))*'Zins und Tilgung'!$H$8/100/12)</f>
        <v>0</v>
      </c>
      <c r="G130" s="35">
        <f>IF(G107=0,'Zins und Tilgung'!$H17*'Zins und Tilgung'!$H$8/100/12,('Zins und Tilgung'!$H17-SUM($B107:G107))*'Zins und Tilgung'!$H$8/100/12)</f>
        <v>0</v>
      </c>
      <c r="H130" s="35">
        <f>IF(H107=0,'Zins und Tilgung'!$H17*'Zins und Tilgung'!$H$8/100/12,('Zins und Tilgung'!$H17-SUM($B107:H107))*'Zins und Tilgung'!$H$8/100/12)</f>
        <v>0</v>
      </c>
      <c r="I130" s="35">
        <f>IF(I107=0,'Zins und Tilgung'!$H17*'Zins und Tilgung'!$H$8/100/12,('Zins und Tilgung'!$H17-SUM($B107:I107))*'Zins und Tilgung'!$H$8/100/12)</f>
        <v>0</v>
      </c>
      <c r="J130" s="35">
        <f>IF(J107=0,'Zins und Tilgung'!$H17*'Zins und Tilgung'!$H$8/100/12,('Zins und Tilgung'!$H17-SUM($B107:J107))*'Zins und Tilgung'!$H$8/100/12)</f>
        <v>0</v>
      </c>
      <c r="K130" s="35">
        <f>IF(K107=0,'Zins und Tilgung'!$H17*'Zins und Tilgung'!$H$8/100/12,('Zins und Tilgung'!$H17-SUM($B107:K107))*'Zins und Tilgung'!$H$8/100/12)</f>
        <v>0</v>
      </c>
      <c r="L130" s="35">
        <f>IF(L107=0,'Zins und Tilgung'!$H17*'Zins und Tilgung'!$H$8/100/12,('Zins und Tilgung'!$H17-SUM($B107:L107))*'Zins und Tilgung'!$H$8/100/12)</f>
        <v>0</v>
      </c>
      <c r="M130" s="35">
        <f>IF(M107=0,'Zins und Tilgung'!$H17*'Zins und Tilgung'!$H$8/100/12,('Zins und Tilgung'!$H17-SUM($B107:M107))*'Zins und Tilgung'!$H$8/100/12)</f>
        <v>0</v>
      </c>
      <c r="N130" s="36">
        <f>SUM(B130:M130)</f>
        <v>0</v>
      </c>
      <c r="O130" s="34"/>
    </row>
    <row r="131" spans="1:15">
      <c r="A131" s="3" t="s">
        <v>94</v>
      </c>
      <c r="B131" s="35">
        <f>IF(B108=0,'Zins und Tilgung'!$N17*'Zins und Tilgung'!$N$8/100/12,('Zins und Tilgung'!N$17-Hilfstabelle!$B108)*'Zins und Tilgung'!$N$8/100/12)</f>
        <v>0</v>
      </c>
      <c r="C131" s="35">
        <f>IF(C108=0,'Zins und Tilgung'!$N17*'Zins und Tilgung'!$N$8/100/12,('Zins und Tilgung'!$N17-SUM($B108:C108))*'Zins und Tilgung'!$N$8/100/12)</f>
        <v>0</v>
      </c>
      <c r="D131" s="35">
        <f>IF(D108=0,'Zins und Tilgung'!$N17*'Zins und Tilgung'!$N$8/100/12,('Zins und Tilgung'!$N17-SUM($B108:D108))*'Zins und Tilgung'!$N$8/100/12)</f>
        <v>0</v>
      </c>
      <c r="E131" s="35">
        <f>IF(E108=0,'Zins und Tilgung'!$N17*'Zins und Tilgung'!$N$8/100/12,('Zins und Tilgung'!$N17-SUM($B108:E108))*'Zins und Tilgung'!$N$8/100/12)</f>
        <v>0</v>
      </c>
      <c r="F131" s="35">
        <f>IF(F108=0,'Zins und Tilgung'!$N17*'Zins und Tilgung'!$N$8/100/12,('Zins und Tilgung'!$N17-SUM($B108:F108))*'Zins und Tilgung'!$N$8/100/12)</f>
        <v>0</v>
      </c>
      <c r="G131" s="35">
        <f>IF(G108=0,'Zins und Tilgung'!$N17*'Zins und Tilgung'!$N$8/100/12,('Zins und Tilgung'!$N17-SUM($B108:G108))*'Zins und Tilgung'!$N$8/100/12)</f>
        <v>0</v>
      </c>
      <c r="H131" s="35">
        <f>IF(H108=0,'Zins und Tilgung'!$N17*'Zins und Tilgung'!$N$8/100/12,('Zins und Tilgung'!$N17-SUM($B108:H108))*'Zins und Tilgung'!$N$8/100/12)</f>
        <v>0</v>
      </c>
      <c r="I131" s="35">
        <f>IF(I108=0,'Zins und Tilgung'!$N17*'Zins und Tilgung'!$N$8/100/12,('Zins und Tilgung'!$N17-SUM($B108:I108))*'Zins und Tilgung'!$N$8/100/12)</f>
        <v>0</v>
      </c>
      <c r="J131" s="35">
        <f>IF(J108=0,'Zins und Tilgung'!$N17*'Zins und Tilgung'!$N$8/100/12,('Zins und Tilgung'!$N17-SUM($B108:J108))*'Zins und Tilgung'!$N$8/100/12)</f>
        <v>0</v>
      </c>
      <c r="K131" s="35">
        <f>IF(K108=0,'Zins und Tilgung'!$N17*'Zins und Tilgung'!$N$8/100/12,('Zins und Tilgung'!$N17-SUM($B108:K108))*'Zins und Tilgung'!$N$8/100/12)</f>
        <v>0</v>
      </c>
      <c r="L131" s="35">
        <f>IF(L108=0,'Zins und Tilgung'!$N17*'Zins und Tilgung'!$N$8/100/12,('Zins und Tilgung'!$N17-SUM($B108:L108))*'Zins und Tilgung'!$N$8/100/12)</f>
        <v>0</v>
      </c>
      <c r="M131" s="35">
        <f>IF(M108=0,'Zins und Tilgung'!$N17*'Zins und Tilgung'!$N$8/100/12,('Zins und Tilgung'!$N17-SUM($B108:M108))*'Zins und Tilgung'!$N$8/100/12)</f>
        <v>0</v>
      </c>
      <c r="N131" s="36">
        <f>SUM(B131:M131)</f>
        <v>0</v>
      </c>
      <c r="O131" s="34"/>
    </row>
    <row r="132" spans="1:15">
      <c r="A132" s="3" t="s">
        <v>479</v>
      </c>
      <c r="B132" s="35">
        <f>IF(B109=0,'Zins und Tilgung'!$T17*'Zins und Tilgung'!$T$8/100/12,('Zins und Tilgung'!$T17-Hilfstabelle!$B109)*'Zins und Tilgung'!$T$8/100/12)</f>
        <v>0</v>
      </c>
      <c r="C132" s="35">
        <f>IF(C109=0,'Zins und Tilgung'!$T17*'Zins und Tilgung'!$T$8/100/12,('Zins und Tilgung'!$T17-SUM($B109:C109))*'Zins und Tilgung'!$T$8/100/12)</f>
        <v>0</v>
      </c>
      <c r="D132" s="35">
        <f>IF(D109=0,'Zins und Tilgung'!$T17*'Zins und Tilgung'!$T$8/100/12,('Zins und Tilgung'!$T17-SUM($B109:D109))*'Zins und Tilgung'!$T$8/100/12)</f>
        <v>0</v>
      </c>
      <c r="E132" s="35">
        <f>IF(E109=0,'Zins und Tilgung'!$T17*'Zins und Tilgung'!$T$8/100/12,('Zins und Tilgung'!$T17-SUM($B109:E109))*'Zins und Tilgung'!$T$8/100/12)</f>
        <v>0</v>
      </c>
      <c r="F132" s="35">
        <f>IF(F109=0,'Zins und Tilgung'!$T17*'Zins und Tilgung'!$T$8/100/12,('Zins und Tilgung'!$T17-SUM($B109:F109))*'Zins und Tilgung'!$T$8/100/12)</f>
        <v>0</v>
      </c>
      <c r="G132" s="35">
        <f>IF(G109=0,'Zins und Tilgung'!$T17*'Zins und Tilgung'!$T$8/100/12,('Zins und Tilgung'!$T17-SUM($B109:G109))*'Zins und Tilgung'!$T$8/100/12)</f>
        <v>0</v>
      </c>
      <c r="H132" s="35">
        <f>IF(H109=0,'Zins und Tilgung'!$T17*'Zins und Tilgung'!$T$8/100/12,('Zins und Tilgung'!$T17-SUM($B109:H109))*'Zins und Tilgung'!$T$8/100/12)</f>
        <v>0</v>
      </c>
      <c r="I132" s="35">
        <f>IF(I109=0,'Zins und Tilgung'!$T17*'Zins und Tilgung'!$T$8/100/12,('Zins und Tilgung'!$T17-SUM($B109:I109))*'Zins und Tilgung'!$T$8/100/12)</f>
        <v>0</v>
      </c>
      <c r="J132" s="35">
        <f>IF(J109=0,'Zins und Tilgung'!$T17*'Zins und Tilgung'!$T$8/100/12,('Zins und Tilgung'!$T17-SUM($B109:J109))*'Zins und Tilgung'!$T$8/100/12)</f>
        <v>0</v>
      </c>
      <c r="K132" s="35">
        <f>IF(K109=0,'Zins und Tilgung'!$T17*'Zins und Tilgung'!$T$8/100/12,('Zins und Tilgung'!$T17-SUM($B109:K109))*'Zins und Tilgung'!$T$8/100/12)</f>
        <v>0</v>
      </c>
      <c r="L132" s="35">
        <f>IF(L109=0,'Zins und Tilgung'!$T17*'Zins und Tilgung'!$T$8/100/12,('Zins und Tilgung'!$T17-SUM($B109:L109))*'Zins und Tilgung'!$T$8/100/12)</f>
        <v>0</v>
      </c>
      <c r="M132" s="35">
        <f>IF(M109=0,'Zins und Tilgung'!$T17*'Zins und Tilgung'!$T$8/100/12,('Zins und Tilgung'!$T17-SUM($B109:M109))*'Zins und Tilgung'!$T$8/100/12)</f>
        <v>0</v>
      </c>
      <c r="N132" s="36">
        <f>SUM(B132:M132)</f>
        <v>0</v>
      </c>
      <c r="O132" s="34"/>
    </row>
    <row r="133" spans="1:15">
      <c r="A133" s="4" t="s">
        <v>418</v>
      </c>
      <c r="B133" s="35">
        <f>IF(MONTH('Liquiditätsplan-2.Jahr'!D$13)=7,'Zins und Tilgung'!$Z$7*'Zins und Tilgung'!$Z$9/100,0)</f>
        <v>0</v>
      </c>
      <c r="C133" s="35">
        <f>IF(MONTH('Liquiditätsplan-2.Jahr'!E$13)=7,'Zins und Tilgung'!$Z$7*'Zins und Tilgung'!$Z$9/100,0)</f>
        <v>0</v>
      </c>
      <c r="D133" s="35">
        <f>'Zins und Tilgung'!$Z$7*'Zins und Tilgung'!$Z$8*0.25/100+IF(MONTH('Liquiditätsplan-2.Jahr'!F$13)=7,'Zins und Tilgung'!$Z$7*'Zins und Tilgung'!$Z$9/100,0)</f>
        <v>0</v>
      </c>
      <c r="E133" s="35">
        <f>IF(MONTH('Liquiditätsplan-2.Jahr'!G$13)=7,'Zins und Tilgung'!$Z$7*'Zins und Tilgung'!$Z$9/100,0)</f>
        <v>0</v>
      </c>
      <c r="F133" s="35">
        <f>IF(MONTH('Liquiditätsplan-2.Jahr'!H$13)=7,'Zins und Tilgung'!$Z$7*'Zins und Tilgung'!$Z$9/100,0)</f>
        <v>0</v>
      </c>
      <c r="G133" s="35">
        <f>'Zins und Tilgung'!$Z$7*'Zins und Tilgung'!$Z$8*0.25/100+IF(MONTH('Liquiditätsplan-2.Jahr'!I$13)=7,'Zins und Tilgung'!$Z$7*'Zins und Tilgung'!$Z$9/100,0)</f>
        <v>0</v>
      </c>
      <c r="H133" s="35">
        <f>IF(MONTH('Liquiditätsplan-2.Jahr'!J$13)=7,'Zins und Tilgung'!$Z$7*'Zins und Tilgung'!$Z$9/100,0)</f>
        <v>0</v>
      </c>
      <c r="I133" s="35">
        <f>IF(MONTH('Liquiditätsplan-2.Jahr'!K$13)=7,'Zins und Tilgung'!$Z$7*'Zins und Tilgung'!$Z$9/100,0)</f>
        <v>0</v>
      </c>
      <c r="J133" s="35">
        <f>'Zins und Tilgung'!$Z$7*'Zins und Tilgung'!$Z$8*0.25/100+IF(MONTH('Liquiditätsplan-2.Jahr'!L$13)=7,'Zins und Tilgung'!$Z$7*'Zins und Tilgung'!$Z$9/100,0)</f>
        <v>0</v>
      </c>
      <c r="K133" s="35">
        <f>IF(MONTH('Liquiditätsplan-2.Jahr'!M$13)=7,'Zins und Tilgung'!$Z$7*'Zins und Tilgung'!$Z$9/100,0)</f>
        <v>0</v>
      </c>
      <c r="L133" s="35">
        <f>IF(MONTH('Liquiditätsplan-2.Jahr'!N$13)=7,'Zins und Tilgung'!$Z$7*'Zins und Tilgung'!$Z$9/100,0)</f>
        <v>0</v>
      </c>
      <c r="M133" s="35">
        <f>'Zins und Tilgung'!$Z$7*'Zins und Tilgung'!$Z$8*0.25/100+IF(MONTH('Liquiditätsplan-2.Jahr'!O$13)=7,'Zins und Tilgung'!$Z$7*'Zins und Tilgung'!$Z$9/100,0)</f>
        <v>0</v>
      </c>
      <c r="N133" s="36">
        <f>SUM(B133:M133)</f>
        <v>0</v>
      </c>
      <c r="O133" s="34"/>
    </row>
    <row r="134" spans="1:15">
      <c r="A134" s="32" t="s">
        <v>5</v>
      </c>
      <c r="B134" s="35">
        <f t="shared" ref="B134:M134" si="16">SUM(B130:B133)</f>
        <v>0</v>
      </c>
      <c r="C134" s="35">
        <f t="shared" si="16"/>
        <v>0</v>
      </c>
      <c r="D134" s="35">
        <f t="shared" si="16"/>
        <v>0</v>
      </c>
      <c r="E134" s="35">
        <f t="shared" si="16"/>
        <v>0</v>
      </c>
      <c r="F134" s="35">
        <f t="shared" si="16"/>
        <v>0</v>
      </c>
      <c r="G134" s="35">
        <f t="shared" si="16"/>
        <v>0</v>
      </c>
      <c r="H134" s="35">
        <f t="shared" si="16"/>
        <v>0</v>
      </c>
      <c r="I134" s="35">
        <f t="shared" si="16"/>
        <v>0</v>
      </c>
      <c r="J134" s="35">
        <f t="shared" si="16"/>
        <v>0</v>
      </c>
      <c r="K134" s="35">
        <f t="shared" si="16"/>
        <v>0</v>
      </c>
      <c r="L134" s="35">
        <f t="shared" si="16"/>
        <v>0</v>
      </c>
      <c r="M134" s="35">
        <f t="shared" si="16"/>
        <v>0</v>
      </c>
      <c r="N134" s="36">
        <f>SUM(N130:N133)</f>
        <v>0</v>
      </c>
      <c r="O134" s="37">
        <f>SUM(B134:M134)</f>
        <v>0</v>
      </c>
    </row>
    <row r="135" spans="1:15">
      <c r="A135" s="32"/>
      <c r="O135" s="34"/>
    </row>
    <row r="136" spans="1:15">
      <c r="A136" s="32" t="s">
        <v>383</v>
      </c>
      <c r="B136" s="26">
        <v>25</v>
      </c>
      <c r="C136" s="26">
        <v>26</v>
      </c>
      <c r="D136" s="26">
        <v>27</v>
      </c>
      <c r="E136" s="26">
        <v>28</v>
      </c>
      <c r="F136" s="26">
        <v>29</v>
      </c>
      <c r="G136" s="26">
        <v>30</v>
      </c>
      <c r="H136" s="26">
        <v>31</v>
      </c>
      <c r="I136" s="26">
        <v>32</v>
      </c>
      <c r="J136" s="26">
        <v>33</v>
      </c>
      <c r="K136" s="26">
        <v>34</v>
      </c>
      <c r="L136" s="26">
        <v>35</v>
      </c>
      <c r="M136" s="26">
        <v>36</v>
      </c>
      <c r="N136" s="33" t="s">
        <v>5</v>
      </c>
      <c r="O136" s="34"/>
    </row>
    <row r="137" spans="1:15">
      <c r="A137" s="3" t="s">
        <v>93</v>
      </c>
      <c r="B137" s="35">
        <f>IF(B114=0,'Zins und Tilgung'!$H18*'Zins und Tilgung'!$H$8/100/12,('Zins und Tilgung'!H$18-Hilfstabelle!$B114)*'Zins und Tilgung'!$H$8/100/12)</f>
        <v>0</v>
      </c>
      <c r="C137" s="35">
        <f>IF(C114=0,'Zins und Tilgung'!$H18*'Zins und Tilgung'!$H$8/100/12,('Zins und Tilgung'!$H18-SUM($B114:C114))*'Zins und Tilgung'!$H$8/100/12)</f>
        <v>0</v>
      </c>
      <c r="D137" s="35">
        <f>IF(D114=0,'Zins und Tilgung'!$H18*'Zins und Tilgung'!$H$8/100/12,('Zins und Tilgung'!$H18-SUM($B114:D114))*'Zins und Tilgung'!$H$8/100/12)</f>
        <v>0</v>
      </c>
      <c r="E137" s="35">
        <f>IF(E114=0,'Zins und Tilgung'!$H18*'Zins und Tilgung'!$H$8/100/12,('Zins und Tilgung'!$H18-SUM($B114:E114))*'Zins und Tilgung'!$H$8/100/12)</f>
        <v>0</v>
      </c>
      <c r="F137" s="35">
        <f>IF(F114=0,'Zins und Tilgung'!$H18*'Zins und Tilgung'!$H$8/100/12,('Zins und Tilgung'!$H18-SUM($B114:F114))*'Zins und Tilgung'!$H$8/100/12)</f>
        <v>0</v>
      </c>
      <c r="G137" s="35">
        <f>IF(G114=0,'Zins und Tilgung'!$H18*'Zins und Tilgung'!$H$8/100/12,('Zins und Tilgung'!$H18-SUM($B114:G114))*'Zins und Tilgung'!$H$8/100/12)</f>
        <v>0</v>
      </c>
      <c r="H137" s="35">
        <f>IF(H114=0,'Zins und Tilgung'!$H18*'Zins und Tilgung'!$H$8/100/12,('Zins und Tilgung'!$H18-SUM($B114:H114))*'Zins und Tilgung'!$H$8/100/12)</f>
        <v>0</v>
      </c>
      <c r="I137" s="35">
        <f>IF(I114=0,'Zins und Tilgung'!$H18*'Zins und Tilgung'!$H$8/100/12,('Zins und Tilgung'!$H18-SUM($B114:I114))*'Zins und Tilgung'!$H$8/100/12)</f>
        <v>0</v>
      </c>
      <c r="J137" s="35">
        <f>IF(J114=0,'Zins und Tilgung'!$H18*'Zins und Tilgung'!$H$8/100/12,('Zins und Tilgung'!$H18-SUM($B114:J114))*'Zins und Tilgung'!$H$8/100/12)</f>
        <v>0</v>
      </c>
      <c r="K137" s="35">
        <f>IF(K114=0,'Zins und Tilgung'!$H18*'Zins und Tilgung'!$H$8/100/12,('Zins und Tilgung'!$H18-SUM($B114:K114))*'Zins und Tilgung'!$H$8/100/12)</f>
        <v>0</v>
      </c>
      <c r="L137" s="35">
        <f>IF(L114=0,'Zins und Tilgung'!$H18*'Zins und Tilgung'!$H$8/100/12,('Zins und Tilgung'!$H18-SUM($B114:L114))*'Zins und Tilgung'!$H$8/100/12)</f>
        <v>0</v>
      </c>
      <c r="M137" s="35">
        <f>IF(M114=0,'Zins und Tilgung'!$H18*'Zins und Tilgung'!$H$8/100/12,('Zins und Tilgung'!$H18-SUM($B114:M114))*'Zins und Tilgung'!$H$8/100/12)</f>
        <v>0</v>
      </c>
      <c r="N137" s="36">
        <f>SUM(B137:M137)</f>
        <v>0</v>
      </c>
      <c r="O137" s="34"/>
    </row>
    <row r="138" spans="1:15">
      <c r="A138" s="3" t="s">
        <v>94</v>
      </c>
      <c r="B138" s="35">
        <f>IF(B115=0,'Zins und Tilgung'!$N18*'Zins und Tilgung'!$N$8/100/12,('Zins und Tilgung'!N$18-Hilfstabelle!$B115)*'Zins und Tilgung'!$N$8/100/12)</f>
        <v>0</v>
      </c>
      <c r="C138" s="35">
        <f>IF(C115=0,'Zins und Tilgung'!$N18*'Zins und Tilgung'!$N$8/100/12,('Zins und Tilgung'!$N18-SUM($B115:C115))*'Zins und Tilgung'!$N$8/100/12)</f>
        <v>0</v>
      </c>
      <c r="D138" s="35">
        <f>IF(D115=0,'Zins und Tilgung'!$N18*'Zins und Tilgung'!$N$8/100/12,('Zins und Tilgung'!$N18-SUM($B115:D115))*'Zins und Tilgung'!$N$8/100/12)</f>
        <v>0</v>
      </c>
      <c r="E138" s="35">
        <f>IF(E115=0,'Zins und Tilgung'!$N18*'Zins und Tilgung'!$N$8/100/12,('Zins und Tilgung'!$N18-SUM($B115:E115))*'Zins und Tilgung'!$N$8/100/12)</f>
        <v>0</v>
      </c>
      <c r="F138" s="35">
        <f>IF(F115=0,'Zins und Tilgung'!$N18*'Zins und Tilgung'!$N$8/100/12,('Zins und Tilgung'!$N18-SUM($B115:F115))*'Zins und Tilgung'!$N$8/100/12)</f>
        <v>0</v>
      </c>
      <c r="G138" s="35">
        <f>IF(G115=0,'Zins und Tilgung'!$N18*'Zins und Tilgung'!$N$8/100/12,('Zins und Tilgung'!$N18-SUM($B115:G115))*'Zins und Tilgung'!$N$8/100/12)</f>
        <v>0</v>
      </c>
      <c r="H138" s="35">
        <f>IF(H115=0,'Zins und Tilgung'!$N18*'Zins und Tilgung'!$N$8/100/12,('Zins und Tilgung'!$N18-SUM($B115:H115))*'Zins und Tilgung'!$N$8/100/12)</f>
        <v>0</v>
      </c>
      <c r="I138" s="35">
        <f>IF(I115=0,'Zins und Tilgung'!$N18*'Zins und Tilgung'!$N$8/100/12,('Zins und Tilgung'!$N18-SUM($B115:I115))*'Zins und Tilgung'!$N$8/100/12)</f>
        <v>0</v>
      </c>
      <c r="J138" s="35">
        <f>IF(J115=0,'Zins und Tilgung'!$N18*'Zins und Tilgung'!$N$8/100/12,('Zins und Tilgung'!$N18-SUM($B115:J115))*'Zins und Tilgung'!$N$8/100/12)</f>
        <v>0</v>
      </c>
      <c r="K138" s="35">
        <f>IF(K115=0,'Zins und Tilgung'!$N18*'Zins und Tilgung'!$N$8/100/12,('Zins und Tilgung'!$N18-SUM($B115:K115))*'Zins und Tilgung'!$N$8/100/12)</f>
        <v>0</v>
      </c>
      <c r="L138" s="35">
        <f>IF(L115=0,'Zins und Tilgung'!$N18*'Zins und Tilgung'!$N$8/100/12,('Zins und Tilgung'!$N18-SUM($B115:L115))*'Zins und Tilgung'!$N$8/100/12)</f>
        <v>0</v>
      </c>
      <c r="M138" s="35">
        <f>IF(M115=0,'Zins und Tilgung'!$N18*'Zins und Tilgung'!$N$8/100/12,('Zins und Tilgung'!$N18-SUM($B115:M115))*'Zins und Tilgung'!$N$8/100/12)</f>
        <v>0</v>
      </c>
      <c r="N138" s="36">
        <f>SUM(B138:M138)</f>
        <v>0</v>
      </c>
      <c r="O138" s="34"/>
    </row>
    <row r="139" spans="1:15">
      <c r="A139" s="3" t="s">
        <v>479</v>
      </c>
      <c r="B139" s="35">
        <f>IF(B116=0,'Zins und Tilgung'!$T18*'Zins und Tilgung'!$T$8/100/12,('Zins und Tilgung'!$T18-Hilfstabelle!$B116)*'Zins und Tilgung'!$T$8/100/12)</f>
        <v>0</v>
      </c>
      <c r="C139" s="35">
        <f>IF(C116=0,'Zins und Tilgung'!$T18*'Zins und Tilgung'!$T$8/100/12,('Zins und Tilgung'!$T18-SUM($B116:C116))*'Zins und Tilgung'!$T$8/100/12)</f>
        <v>0</v>
      </c>
      <c r="D139" s="35">
        <f>IF(D116=0,'Zins und Tilgung'!$T18*'Zins und Tilgung'!$T$8/100/12,('Zins und Tilgung'!$T18-SUM($B116:D116))*'Zins und Tilgung'!$T$8/100/12)</f>
        <v>0</v>
      </c>
      <c r="E139" s="35">
        <f>IF(E116=0,'Zins und Tilgung'!$T18*'Zins und Tilgung'!$T$8/100/12,('Zins und Tilgung'!$T18-SUM($B116:E116))*'Zins und Tilgung'!$T$8/100/12)</f>
        <v>0</v>
      </c>
      <c r="F139" s="35">
        <f>IF(F116=0,'Zins und Tilgung'!$T18*'Zins und Tilgung'!$T$8/100/12,('Zins und Tilgung'!$T18-SUM($B116:F116))*'Zins und Tilgung'!$T$8/100/12)</f>
        <v>0</v>
      </c>
      <c r="G139" s="35">
        <f>IF(G116=0,'Zins und Tilgung'!$T18*'Zins und Tilgung'!$T$8/100/12,('Zins und Tilgung'!$T18-SUM($B116:G116))*'Zins und Tilgung'!$T$8/100/12)</f>
        <v>0</v>
      </c>
      <c r="H139" s="35">
        <f>IF(H116=0,'Zins und Tilgung'!$T18*'Zins und Tilgung'!$T$8/100/12,('Zins und Tilgung'!$T18-SUM($B116:H116))*'Zins und Tilgung'!$T$8/100/12)</f>
        <v>0</v>
      </c>
      <c r="I139" s="35">
        <f>IF(I116=0,'Zins und Tilgung'!$T18*'Zins und Tilgung'!$T$8/100/12,('Zins und Tilgung'!$T18-SUM($B116:I116))*'Zins und Tilgung'!$T$8/100/12)</f>
        <v>0</v>
      </c>
      <c r="J139" s="35">
        <f>IF(J116=0,'Zins und Tilgung'!$T18*'Zins und Tilgung'!$T$8/100/12,('Zins und Tilgung'!$T18-SUM($B116:J116))*'Zins und Tilgung'!$T$8/100/12)</f>
        <v>0</v>
      </c>
      <c r="K139" s="35">
        <f>IF(K116=0,'Zins und Tilgung'!$T18*'Zins und Tilgung'!$T$8/100/12,('Zins und Tilgung'!$T18-SUM($B116:K116))*'Zins und Tilgung'!$T$8/100/12)</f>
        <v>0</v>
      </c>
      <c r="L139" s="35">
        <f>IF(L116=0,'Zins und Tilgung'!$T18*'Zins und Tilgung'!$T$8/100/12,('Zins und Tilgung'!$T18-SUM($B116:L116))*'Zins und Tilgung'!$T$8/100/12)</f>
        <v>0</v>
      </c>
      <c r="M139" s="35">
        <f>IF(M116=0,'Zins und Tilgung'!$T18*'Zins und Tilgung'!$T$8/100/12,('Zins und Tilgung'!$T18-SUM($B116:M116))*'Zins und Tilgung'!$T$8/100/12)</f>
        <v>0</v>
      </c>
      <c r="N139" s="36">
        <f>SUM(B139:M139)</f>
        <v>0</v>
      </c>
      <c r="O139" s="34"/>
    </row>
    <row r="140" spans="1:15">
      <c r="A140" s="4" t="s">
        <v>418</v>
      </c>
      <c r="B140" s="35">
        <f>IF(MONTH('Liquiditätsplan-3.Jahr'!D$13)=7,'Zins und Tilgung'!$Z$7*'Zins und Tilgung'!$Z$9/100,0)</f>
        <v>0</v>
      </c>
      <c r="C140" s="35">
        <f>IF(MONTH('Liquiditätsplan-3.Jahr'!E$13)=7,'Zins und Tilgung'!$Z$7*'Zins und Tilgung'!$Z$9/100,0)</f>
        <v>0</v>
      </c>
      <c r="D140" s="35">
        <f>'Zins und Tilgung'!$Z$7*'Zins und Tilgung'!$Z$8*0.25/100+IF(MONTH('Liquiditätsplan-3.Jahr'!F$13)=7,'Zins und Tilgung'!$Z$7*'Zins und Tilgung'!$Z$9/100,0)</f>
        <v>0</v>
      </c>
      <c r="E140" s="35">
        <f>IF(MONTH('Liquiditätsplan-3.Jahr'!G$13)=7,'Zins und Tilgung'!$Z$7*'Zins und Tilgung'!$Z$9/100,0)</f>
        <v>0</v>
      </c>
      <c r="F140" s="35">
        <f>IF(MONTH('Liquiditätsplan-3.Jahr'!H$13)=7,'Zins und Tilgung'!$Z$7*'Zins und Tilgung'!$Z$9/100,0)</f>
        <v>0</v>
      </c>
      <c r="G140" s="35">
        <f>'Zins und Tilgung'!$Z$7*'Zins und Tilgung'!$Z$8*0.25/100+IF(MONTH('Liquiditätsplan-3.Jahr'!I$13)=7,'Zins und Tilgung'!$Z$7*'Zins und Tilgung'!$Z$9/100,0)</f>
        <v>0</v>
      </c>
      <c r="H140" s="35">
        <f>IF(MONTH('Liquiditätsplan-3.Jahr'!J$13)=7,'Zins und Tilgung'!$Z$7*'Zins und Tilgung'!$Z$9/100,0)</f>
        <v>0</v>
      </c>
      <c r="I140" s="35">
        <f>IF(MONTH('Liquiditätsplan-3.Jahr'!K$13)=7,'Zins und Tilgung'!$Z$7*'Zins und Tilgung'!$Z$9/100,0)</f>
        <v>0</v>
      </c>
      <c r="J140" s="35">
        <f>'Zins und Tilgung'!$Z$7*'Zins und Tilgung'!$Z$8*0.25/100+IF(MONTH('Liquiditätsplan-3.Jahr'!L$13)=7,'Zins und Tilgung'!$Z$7*'Zins und Tilgung'!$Z$9/100,0)</f>
        <v>0</v>
      </c>
      <c r="K140" s="35">
        <f>IF(MONTH('Liquiditätsplan-3.Jahr'!M$13)=7,'Zins und Tilgung'!$Z$7*'Zins und Tilgung'!$Z$9/100,0)</f>
        <v>0</v>
      </c>
      <c r="L140" s="35">
        <f>IF(MONTH('Liquiditätsplan-3.Jahr'!N$13)=7,'Zins und Tilgung'!$Z$7*'Zins und Tilgung'!$Z$9/100,0)</f>
        <v>0</v>
      </c>
      <c r="M140" s="35">
        <f>'Zins und Tilgung'!$Z$7*'Zins und Tilgung'!$Z$8*0.25/100+IF(MONTH('Liquiditätsplan-3.Jahr'!O$13)=7,'Zins und Tilgung'!$Z$7*'Zins und Tilgung'!$Z$9/100,0)</f>
        <v>0</v>
      </c>
      <c r="N140" s="36">
        <f>SUM(B140:M140)</f>
        <v>0</v>
      </c>
      <c r="O140" s="34"/>
    </row>
    <row r="141" spans="1:15">
      <c r="A141" s="38" t="s">
        <v>5</v>
      </c>
      <c r="B141" s="39">
        <f t="shared" ref="B141:M141" si="17">SUM(B137:B140)</f>
        <v>0</v>
      </c>
      <c r="C141" s="39">
        <f t="shared" si="17"/>
        <v>0</v>
      </c>
      <c r="D141" s="39">
        <f t="shared" si="17"/>
        <v>0</v>
      </c>
      <c r="E141" s="39">
        <f t="shared" si="17"/>
        <v>0</v>
      </c>
      <c r="F141" s="39">
        <f t="shared" si="17"/>
        <v>0</v>
      </c>
      <c r="G141" s="39">
        <f t="shared" si="17"/>
        <v>0</v>
      </c>
      <c r="H141" s="39">
        <f t="shared" si="17"/>
        <v>0</v>
      </c>
      <c r="I141" s="39">
        <f t="shared" si="17"/>
        <v>0</v>
      </c>
      <c r="J141" s="39">
        <f t="shared" si="17"/>
        <v>0</v>
      </c>
      <c r="K141" s="39">
        <f t="shared" si="17"/>
        <v>0</v>
      </c>
      <c r="L141" s="39">
        <f t="shared" si="17"/>
        <v>0</v>
      </c>
      <c r="M141" s="39">
        <f t="shared" si="17"/>
        <v>0</v>
      </c>
      <c r="N141" s="40">
        <f>SUM(N137:N140)</f>
        <v>0</v>
      </c>
      <c r="O141" s="41">
        <f>SUM(B141:M141)</f>
        <v>0</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tabColor theme="5" tint="0.79998168889431442"/>
    <pageSetUpPr autoPageBreaks="0"/>
  </sheetPr>
  <dimension ref="A2:AE305"/>
  <sheetViews>
    <sheetView showGridLines="0" zoomScale="70" zoomScaleNormal="70" zoomScalePageLayoutView="40" workbookViewId="0">
      <selection activeCell="E18" sqref="E18"/>
    </sheetView>
  </sheetViews>
  <sheetFormatPr baseColWidth="10" defaultRowHeight="12.75"/>
  <cols>
    <col min="1" max="1" width="46.42578125" style="2" customWidth="1"/>
    <col min="2" max="2" width="5.28515625" style="2" customWidth="1"/>
    <col min="3" max="3" width="8.42578125" style="2" customWidth="1"/>
    <col min="4" max="4" width="12.5703125" style="2" customWidth="1"/>
    <col min="5" max="5" width="8.7109375" style="2" customWidth="1"/>
    <col min="6" max="6" width="16.140625" style="2" customWidth="1"/>
    <col min="7" max="7" width="8.28515625" style="2" customWidth="1"/>
    <col min="8" max="8" width="11.140625" style="2" customWidth="1"/>
    <col min="9" max="9" width="10.5703125" style="2" customWidth="1"/>
    <col min="10" max="10" width="5.7109375" style="2" customWidth="1"/>
    <col min="11" max="11" width="10.5703125" style="2" customWidth="1"/>
    <col min="12" max="12" width="6.28515625" style="2" customWidth="1"/>
    <col min="13" max="13" width="13.7109375" style="2" customWidth="1"/>
    <col min="14" max="14" width="16" style="2" customWidth="1"/>
    <col min="15" max="15" width="5.7109375" style="2" customWidth="1"/>
    <col min="16" max="16" width="11.7109375" style="2" customWidth="1"/>
    <col min="17" max="17" width="6" style="2" customWidth="1"/>
    <col min="18" max="18" width="23.7109375" style="2" customWidth="1"/>
    <col min="19" max="16384" width="11.42578125" style="2"/>
  </cols>
  <sheetData>
    <row r="2" spans="1:31">
      <c r="C2" s="1090" t="s">
        <v>519</v>
      </c>
      <c r="D2" s="1097"/>
      <c r="E2" s="1091"/>
      <c r="G2" s="1154" t="s">
        <v>518</v>
      </c>
      <c r="H2" s="1155"/>
      <c r="I2" s="1156"/>
    </row>
    <row r="4" spans="1:31" ht="23.25" customHeight="1">
      <c r="A4" s="112" t="str">
        <f xml:space="preserve"> CONCATENATE( "Mindesumsatz und Umsatzplanungen des Unternehmens:  ", Startseite!C14)</f>
        <v xml:space="preserve">Mindesumsatz und Umsatzplanungen des Unternehmens:  </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8">
      <c r="A5" s="112"/>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row>
    <row r="6" spans="1:31" ht="18">
      <c r="A6" s="454" t="s">
        <v>224</v>
      </c>
      <c r="B6" s="134"/>
      <c r="C6" s="134"/>
      <c r="D6" s="134"/>
      <c r="E6" s="350"/>
      <c r="F6" s="63"/>
      <c r="G6" s="63"/>
      <c r="H6" s="63"/>
      <c r="I6" s="63"/>
      <c r="J6" s="122"/>
      <c r="K6" s="455"/>
      <c r="L6" s="456"/>
      <c r="M6" s="456"/>
      <c r="N6" s="456"/>
      <c r="O6" s="456"/>
      <c r="P6" s="457"/>
      <c r="Q6" s="63"/>
      <c r="R6" s="263"/>
      <c r="S6" s="263"/>
      <c r="T6" s="263"/>
      <c r="U6" s="263"/>
      <c r="V6" s="63"/>
      <c r="W6" s="63"/>
      <c r="X6" s="63"/>
      <c r="Y6" s="63"/>
      <c r="Z6" s="63"/>
      <c r="AA6" s="63"/>
      <c r="AB6" s="63"/>
      <c r="AC6" s="63"/>
      <c r="AD6" s="63"/>
      <c r="AE6" s="63"/>
    </row>
    <row r="7" spans="1:31" ht="18">
      <c r="A7" s="64"/>
      <c r="B7" s="134"/>
      <c r="C7" s="134"/>
      <c r="D7" s="134"/>
      <c r="E7" s="350"/>
      <c r="F7" s="63"/>
      <c r="G7" s="63"/>
      <c r="H7" s="63"/>
      <c r="I7" s="63"/>
      <c r="J7" s="63"/>
      <c r="K7" s="458" t="s">
        <v>239</v>
      </c>
      <c r="L7" s="122"/>
      <c r="M7" s="122"/>
      <c r="N7" s="122"/>
      <c r="O7" s="122"/>
      <c r="P7" s="459"/>
      <c r="Q7" s="63"/>
      <c r="S7" s="263"/>
      <c r="T7" s="263"/>
      <c r="U7" s="263"/>
      <c r="V7" s="63"/>
      <c r="W7" s="63"/>
      <c r="X7" s="63"/>
      <c r="Y7" s="63"/>
      <c r="Z7" s="63"/>
      <c r="AA7" s="63"/>
      <c r="AB7" s="63"/>
      <c r="AC7" s="63"/>
      <c r="AD7" s="63"/>
      <c r="AE7" s="63"/>
    </row>
    <row r="8" spans="1:31">
      <c r="A8" s="198" t="s">
        <v>125</v>
      </c>
      <c r="B8" s="63"/>
      <c r="C8" s="63"/>
      <c r="D8" s="63"/>
      <c r="E8" s="63"/>
      <c r="F8" s="63"/>
      <c r="G8" s="63"/>
      <c r="H8" s="63"/>
      <c r="I8" s="69"/>
      <c r="J8" s="122"/>
      <c r="K8" s="210"/>
      <c r="L8" s="122"/>
      <c r="M8" s="122"/>
      <c r="N8" s="122"/>
      <c r="O8" s="122"/>
      <c r="P8" s="459"/>
      <c r="Q8" s="63"/>
      <c r="R8" s="264"/>
      <c r="S8" s="263"/>
      <c r="T8" s="263"/>
      <c r="U8" s="263"/>
      <c r="V8" s="63"/>
      <c r="W8" s="63"/>
      <c r="X8" s="63"/>
      <c r="Y8" s="63"/>
      <c r="Z8" s="63"/>
      <c r="AA8" s="63"/>
      <c r="AB8" s="63"/>
      <c r="AC8" s="63"/>
      <c r="AD8" s="63"/>
      <c r="AE8" s="63"/>
    </row>
    <row r="9" spans="1:31">
      <c r="A9" s="351"/>
      <c r="B9" s="460"/>
      <c r="C9" s="461"/>
      <c r="D9" s="380" t="s">
        <v>23</v>
      </c>
      <c r="E9" s="379"/>
      <c r="F9" s="380" t="s">
        <v>24</v>
      </c>
      <c r="G9" s="379"/>
      <c r="H9" s="380" t="s">
        <v>25</v>
      </c>
      <c r="I9" s="462"/>
      <c r="J9" s="210"/>
      <c r="K9" s="463" t="s">
        <v>243</v>
      </c>
      <c r="L9" s="1157" t="s">
        <v>521</v>
      </c>
      <c r="M9" s="1158"/>
      <c r="N9" s="125" t="s">
        <v>240</v>
      </c>
      <c r="O9" s="122"/>
      <c r="P9" s="459"/>
      <c r="Q9" s="63"/>
      <c r="S9" s="263"/>
      <c r="T9" s="263"/>
      <c r="U9" s="263"/>
      <c r="V9" s="63"/>
      <c r="W9" s="63"/>
      <c r="X9" s="63"/>
      <c r="Y9" s="63"/>
      <c r="Z9" s="63"/>
      <c r="AA9" s="63"/>
      <c r="AB9" s="63"/>
      <c r="AC9" s="63"/>
      <c r="AD9" s="63"/>
      <c r="AE9" s="63"/>
    </row>
    <row r="10" spans="1:31">
      <c r="A10" s="355" t="s">
        <v>0</v>
      </c>
      <c r="B10" s="121"/>
      <c r="C10" s="164"/>
      <c r="D10" s="357" t="s">
        <v>30</v>
      </c>
      <c r="E10" s="464" t="s">
        <v>1</v>
      </c>
      <c r="F10" s="357" t="s">
        <v>30</v>
      </c>
      <c r="G10" s="464" t="s">
        <v>1</v>
      </c>
      <c r="H10" s="465" t="s">
        <v>30</v>
      </c>
      <c r="I10" s="357" t="s">
        <v>1</v>
      </c>
      <c r="J10" s="92"/>
      <c r="K10" s="463"/>
      <c r="L10" s="1159"/>
      <c r="M10" s="1160"/>
      <c r="N10" s="125" t="s">
        <v>241</v>
      </c>
      <c r="O10" s="122"/>
      <c r="P10" s="459"/>
      <c r="Q10" s="63"/>
      <c r="R10" s="63"/>
      <c r="S10" s="63"/>
      <c r="T10" s="63"/>
      <c r="U10" s="63"/>
      <c r="V10" s="63"/>
      <c r="W10" s="63"/>
      <c r="X10" s="63"/>
      <c r="Y10" s="63"/>
      <c r="Z10" s="63"/>
      <c r="AA10" s="63"/>
      <c r="AB10" s="63"/>
      <c r="AC10" s="63"/>
      <c r="AD10" s="63"/>
      <c r="AE10" s="63"/>
    </row>
    <row r="11" spans="1:31">
      <c r="A11" s="358"/>
      <c r="B11" s="466"/>
      <c r="C11" s="467"/>
      <c r="D11" s="382"/>
      <c r="E11" s="223"/>
      <c r="F11" s="382"/>
      <c r="G11" s="223"/>
      <c r="H11" s="382"/>
      <c r="I11" s="383"/>
      <c r="J11" s="210"/>
      <c r="K11" s="463"/>
      <c r="L11" s="122"/>
      <c r="M11" s="122"/>
      <c r="N11" s="63"/>
      <c r="O11" s="122"/>
      <c r="P11" s="459"/>
      <c r="Q11" s="63"/>
      <c r="R11" s="63"/>
      <c r="S11" s="63"/>
      <c r="T11" s="63"/>
      <c r="U11" s="63"/>
      <c r="V11" s="63"/>
      <c r="W11" s="63"/>
      <c r="X11" s="63"/>
      <c r="Y11" s="63"/>
      <c r="Z11" s="63"/>
      <c r="AA11" s="63"/>
      <c r="AB11" s="63"/>
      <c r="AC11" s="63"/>
      <c r="AD11" s="63"/>
      <c r="AE11" s="63"/>
    </row>
    <row r="12" spans="1:31">
      <c r="A12" s="468" t="s">
        <v>501</v>
      </c>
      <c r="B12" s="460"/>
      <c r="C12" s="461"/>
      <c r="D12" s="166">
        <f>IF(Startseite!$A49&gt;=8,0,IF(Unternehmerlohn!F43&gt;=Unternehmerlohn!F37,Unternehmerlohn!F43,Unternehmerlohn!F37))</f>
        <v>0</v>
      </c>
      <c r="E12" s="469" t="str">
        <f>IF(D$16=0,"",(D12/D$19*100))</f>
        <v/>
      </c>
      <c r="F12" s="166">
        <f>IF(Startseite!$A49&gt;=8,0,IF(Unternehmerlohn!H43&gt;=Unternehmerlohn!H37,Unternehmerlohn!H43,Unternehmerlohn!H37))</f>
        <v>0</v>
      </c>
      <c r="G12" s="469" t="str">
        <f>IF(F$16=0,"",(F12/F$19*100))</f>
        <v/>
      </c>
      <c r="H12" s="166">
        <f>IF(Startseite!$A49&gt;=8,0,IF(Unternehmerlohn!J43&gt;=Unternehmerlohn!J37,Unternehmerlohn!J43,Unternehmerlohn!J37))</f>
        <v>0</v>
      </c>
      <c r="I12" s="469" t="str">
        <f>IF(H$16=0,"",(H12/H$19*100))</f>
        <v/>
      </c>
      <c r="J12" s="122"/>
      <c r="K12" s="463"/>
      <c r="L12" s="122"/>
      <c r="M12" s="122"/>
      <c r="N12" s="122"/>
      <c r="O12" s="122"/>
      <c r="P12" s="459"/>
      <c r="Q12" s="63"/>
      <c r="S12" s="63"/>
      <c r="T12" s="63"/>
      <c r="U12" s="63"/>
      <c r="V12" s="63"/>
      <c r="W12" s="63"/>
      <c r="X12" s="63"/>
      <c r="Y12" s="63"/>
      <c r="Z12" s="63"/>
      <c r="AA12" s="63"/>
      <c r="AB12" s="63"/>
      <c r="AC12" s="63"/>
      <c r="AD12" s="63"/>
      <c r="AE12" s="63"/>
    </row>
    <row r="13" spans="1:31">
      <c r="A13" s="470"/>
      <c r="B13" s="121"/>
      <c r="C13" s="164"/>
      <c r="D13" s="174"/>
      <c r="E13" s="471"/>
      <c r="F13" s="174"/>
      <c r="G13" s="471"/>
      <c r="H13" s="472"/>
      <c r="I13" s="471"/>
      <c r="J13" s="122"/>
      <c r="K13" s="463" t="s">
        <v>308</v>
      </c>
      <c r="L13" s="1157" t="s">
        <v>522</v>
      </c>
      <c r="M13" s="1158"/>
      <c r="N13" s="122"/>
      <c r="O13" s="122"/>
      <c r="P13" s="459"/>
      <c r="Q13" s="63"/>
      <c r="R13" s="63"/>
      <c r="S13" s="63"/>
      <c r="T13" s="63"/>
      <c r="U13" s="63"/>
      <c r="V13" s="63"/>
      <c r="W13" s="63"/>
      <c r="X13" s="63"/>
      <c r="Y13" s="63"/>
      <c r="Z13" s="63"/>
      <c r="AA13" s="63"/>
      <c r="AB13" s="63"/>
      <c r="AC13" s="63"/>
      <c r="AD13" s="63"/>
      <c r="AE13" s="63"/>
    </row>
    <row r="14" spans="1:31">
      <c r="A14" s="473" t="s">
        <v>120</v>
      </c>
      <c r="B14" s="121"/>
      <c r="C14" s="164"/>
      <c r="D14" s="174">
        <f>Rentabilität!E35</f>
        <v>0</v>
      </c>
      <c r="E14" s="471" t="str">
        <f>IF(D$16=0,"",(D14/D$19*100))</f>
        <v/>
      </c>
      <c r="F14" s="174">
        <f>Rentabilität!G35</f>
        <v>0</v>
      </c>
      <c r="G14" s="471" t="str">
        <f>IF(F$16=0,"",(F14/F$19*100))</f>
        <v/>
      </c>
      <c r="H14" s="472">
        <f>Rentabilität!I35</f>
        <v>0</v>
      </c>
      <c r="I14" s="471" t="str">
        <f>IF(H$16=0,"",(H14/H$19*100))</f>
        <v/>
      </c>
      <c r="J14" s="63"/>
      <c r="K14" s="463"/>
      <c r="L14" s="1159"/>
      <c r="M14" s="1160"/>
      <c r="N14" s="125" t="s">
        <v>322</v>
      </c>
      <c r="O14" s="122"/>
      <c r="P14" s="459"/>
      <c r="Q14" s="63"/>
      <c r="S14" s="63"/>
      <c r="T14" s="63"/>
      <c r="U14" s="63"/>
      <c r="V14" s="63"/>
      <c r="W14" s="63"/>
      <c r="X14" s="63"/>
      <c r="Y14" s="63"/>
      <c r="Z14" s="63"/>
      <c r="AA14" s="63"/>
      <c r="AB14" s="63"/>
      <c r="AC14" s="63"/>
      <c r="AD14" s="63"/>
      <c r="AE14" s="63"/>
    </row>
    <row r="15" spans="1:31">
      <c r="A15" s="474" t="s">
        <v>121</v>
      </c>
      <c r="B15" s="466"/>
      <c r="C15" s="467"/>
      <c r="D15" s="180">
        <f>Rentabilität!E37</f>
        <v>0</v>
      </c>
      <c r="E15" s="475" t="str">
        <f>IF(D$16=0,"",(D15/D$19*100))</f>
        <v/>
      </c>
      <c r="F15" s="180">
        <f>Rentabilität!G37</f>
        <v>0</v>
      </c>
      <c r="G15" s="475" t="str">
        <f>IF(F$16=0,"",(F15/F$19*100))</f>
        <v/>
      </c>
      <c r="H15" s="476">
        <f>Rentabilität!I37</f>
        <v>0</v>
      </c>
      <c r="I15" s="475" t="str">
        <f>IF(H$16=0,"",(H15/H$19*100))</f>
        <v/>
      </c>
      <c r="J15" s="122"/>
      <c r="K15" s="463"/>
      <c r="L15" s="122"/>
      <c r="M15" s="122"/>
      <c r="N15" s="63"/>
      <c r="O15" s="122"/>
      <c r="P15" s="459"/>
      <c r="Q15" s="63"/>
      <c r="R15" s="63"/>
      <c r="S15" s="63"/>
      <c r="T15" s="63"/>
      <c r="U15" s="63"/>
      <c r="V15" s="63"/>
      <c r="W15" s="63"/>
      <c r="X15" s="63"/>
      <c r="Y15" s="63"/>
      <c r="Z15" s="63"/>
      <c r="AA15" s="63"/>
      <c r="AB15" s="63"/>
      <c r="AC15" s="63"/>
      <c r="AD15" s="63"/>
      <c r="AE15" s="63"/>
    </row>
    <row r="16" spans="1:31">
      <c r="A16" s="477" t="s">
        <v>122</v>
      </c>
      <c r="B16" s="460"/>
      <c r="C16" s="461"/>
      <c r="D16" s="478">
        <f>D12+D14+D15</f>
        <v>0</v>
      </c>
      <c r="E16" s="479">
        <f>IF(D$19=0,0,(100-E18))</f>
        <v>0</v>
      </c>
      <c r="F16" s="478">
        <f>F12+F14+F15</f>
        <v>0</v>
      </c>
      <c r="G16" s="479" t="str">
        <f>IF(F$19=0,"",(100-G18))</f>
        <v/>
      </c>
      <c r="H16" s="478">
        <f>H12+H14+H15</f>
        <v>0</v>
      </c>
      <c r="I16" s="480" t="str">
        <f>IF(H$19=0,"",(100-I18))</f>
        <v/>
      </c>
      <c r="J16" s="122"/>
      <c r="K16" s="463"/>
      <c r="L16" s="1157" t="s">
        <v>523</v>
      </c>
      <c r="M16" s="1158"/>
      <c r="N16" s="122"/>
      <c r="O16" s="122"/>
      <c r="P16" s="459"/>
      <c r="Q16" s="63"/>
      <c r="R16" s="63"/>
      <c r="S16" s="63"/>
      <c r="T16" s="63"/>
      <c r="U16" s="63"/>
      <c r="V16" s="63"/>
      <c r="W16" s="63"/>
      <c r="X16" s="63"/>
      <c r="Y16" s="63"/>
      <c r="Z16" s="63"/>
      <c r="AA16" s="63"/>
      <c r="AB16" s="63"/>
      <c r="AC16" s="63"/>
      <c r="AD16" s="63"/>
      <c r="AE16" s="63"/>
    </row>
    <row r="17" spans="1:31">
      <c r="A17" s="92"/>
      <c r="B17" s="121"/>
      <c r="C17" s="164"/>
      <c r="D17" s="383"/>
      <c r="E17" s="471"/>
      <c r="F17" s="383"/>
      <c r="G17" s="471"/>
      <c r="H17" s="383"/>
      <c r="I17" s="471"/>
      <c r="J17" s="122"/>
      <c r="K17" s="463" t="s">
        <v>244</v>
      </c>
      <c r="L17" s="1159"/>
      <c r="M17" s="1160"/>
      <c r="N17" s="125" t="s">
        <v>242</v>
      </c>
      <c r="O17" s="122"/>
      <c r="P17" s="459"/>
      <c r="Q17" s="63"/>
      <c r="R17" s="63"/>
      <c r="S17" s="63"/>
      <c r="T17" s="63"/>
      <c r="U17" s="63"/>
      <c r="V17" s="63"/>
      <c r="W17" s="63"/>
      <c r="X17" s="63"/>
      <c r="Y17" s="63"/>
      <c r="Z17" s="63"/>
      <c r="AA17" s="63"/>
      <c r="AB17" s="63"/>
      <c r="AC17" s="63"/>
      <c r="AD17" s="63"/>
      <c r="AE17" s="63"/>
    </row>
    <row r="18" spans="1:31">
      <c r="A18" s="473" t="s">
        <v>123</v>
      </c>
      <c r="B18" s="121"/>
      <c r="C18" s="164"/>
      <c r="D18" s="415" t="str">
        <f>IF(D16=0,"",ROUND(D16/E16*E18,-1))</f>
        <v/>
      </c>
      <c r="E18" s="823">
        <v>0</v>
      </c>
      <c r="F18" s="415" t="str">
        <f>IF(F16=0,"",ROUND(F16/G16*G18,-1))</f>
        <v/>
      </c>
      <c r="G18" s="823">
        <v>0</v>
      </c>
      <c r="H18" s="415" t="str">
        <f>IF(H16=0,"",ROUND(H16/I16*I18,-1))</f>
        <v/>
      </c>
      <c r="I18" s="823">
        <v>0</v>
      </c>
      <c r="J18" s="63"/>
      <c r="K18" s="210"/>
      <c r="L18" s="122"/>
      <c r="M18" s="122"/>
      <c r="N18" s="63"/>
      <c r="O18" s="122"/>
      <c r="P18" s="459"/>
      <c r="Q18" s="63"/>
      <c r="S18" s="63"/>
      <c r="T18" s="63"/>
      <c r="U18" s="63"/>
      <c r="V18" s="63"/>
      <c r="W18" s="63"/>
      <c r="X18" s="63"/>
      <c r="Y18" s="63"/>
      <c r="Z18" s="63"/>
      <c r="AA18" s="63"/>
      <c r="AB18" s="63"/>
      <c r="AC18" s="63"/>
      <c r="AD18" s="63"/>
      <c r="AE18" s="63"/>
    </row>
    <row r="19" spans="1:31" ht="16.5" thickBot="1">
      <c r="A19" s="481" t="s">
        <v>248</v>
      </c>
      <c r="B19" s="482"/>
      <c r="C19" s="483"/>
      <c r="D19" s="484">
        <f>ROUND(D16*100/(100-E18),-2)</f>
        <v>0</v>
      </c>
      <c r="E19" s="485">
        <v>100</v>
      </c>
      <c r="F19" s="484">
        <f>ROUND(F16*100/(100-G18),-2)</f>
        <v>0</v>
      </c>
      <c r="G19" s="485">
        <v>100</v>
      </c>
      <c r="H19" s="484">
        <f>ROUND(H16*100/(100-I18),-2)</f>
        <v>0</v>
      </c>
      <c r="I19" s="485">
        <v>100</v>
      </c>
      <c r="J19" s="122"/>
      <c r="K19" s="224"/>
      <c r="L19" s="486"/>
      <c r="M19" s="486"/>
      <c r="N19" s="486"/>
      <c r="O19" s="486"/>
      <c r="P19" s="487"/>
      <c r="Q19" s="63"/>
      <c r="R19" s="63"/>
      <c r="S19" s="63"/>
      <c r="T19" s="63"/>
      <c r="U19" s="63"/>
      <c r="V19" s="63"/>
      <c r="W19" s="63"/>
      <c r="X19" s="63"/>
      <c r="Y19" s="63"/>
      <c r="Z19" s="63"/>
      <c r="AA19" s="63"/>
      <c r="AB19" s="63"/>
      <c r="AC19" s="63"/>
      <c r="AD19" s="63"/>
      <c r="AE19" s="63"/>
    </row>
    <row r="20" spans="1:31" ht="13.5" thickTop="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row>
    <row r="21" spans="1:3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row>
    <row r="22" spans="1:3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row>
    <row r="23" spans="1:3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row>
    <row r="24" spans="1:3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row>
    <row r="25" spans="1:31" ht="18">
      <c r="A25" s="112" t="str">
        <f>CONCATENATE("Kapazitätsorientierte Umsatzberechnung des Unternehmens:  ",  Startseite!C14)</f>
        <v xml:space="preserve">Kapazitätsorientierte Umsatzberechnung des Unternehmens:  </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row>
    <row r="26" spans="1:31" ht="13.5" thickBot="1">
      <c r="A26" s="63"/>
      <c r="B26" s="63"/>
      <c r="C26" s="63"/>
      <c r="D26" s="63"/>
      <c r="E26" s="63"/>
      <c r="F26" s="63"/>
      <c r="G26" s="63"/>
      <c r="H26" s="63"/>
      <c r="I26" s="63"/>
      <c r="J26" s="63"/>
      <c r="K26" s="63"/>
      <c r="L26" s="63"/>
      <c r="M26" s="63"/>
      <c r="N26" s="63"/>
      <c r="O26" s="63"/>
      <c r="P26" s="63"/>
      <c r="Q26" s="63"/>
      <c r="R26" s="914" t="s">
        <v>520</v>
      </c>
      <c r="S26" s="63"/>
      <c r="T26" s="63"/>
      <c r="U26" s="63"/>
      <c r="V26" s="63"/>
      <c r="W26" s="63"/>
      <c r="X26" s="63"/>
      <c r="Y26" s="63"/>
      <c r="Z26" s="63"/>
      <c r="AA26" s="63"/>
      <c r="AB26" s="63"/>
      <c r="AC26" s="63"/>
      <c r="AD26" s="63"/>
      <c r="AE26" s="63"/>
    </row>
    <row r="27" spans="1:31" ht="13.5" thickTop="1">
      <c r="A27" s="488"/>
      <c r="B27" s="489"/>
      <c r="C27" s="489"/>
      <c r="D27" s="489"/>
      <c r="E27" s="489"/>
      <c r="F27" s="489"/>
      <c r="G27" s="489"/>
      <c r="H27" s="489"/>
      <c r="I27" s="489"/>
      <c r="J27" s="489"/>
      <c r="K27" s="489"/>
      <c r="L27" s="489"/>
      <c r="M27" s="489"/>
      <c r="N27" s="489"/>
      <c r="O27" s="489"/>
      <c r="P27" s="490"/>
      <c r="Q27" s="63"/>
      <c r="R27" s="63"/>
      <c r="S27" s="63"/>
      <c r="T27" s="63"/>
      <c r="U27" s="63"/>
      <c r="V27" s="63"/>
      <c r="W27" s="63"/>
      <c r="X27" s="63"/>
      <c r="Y27" s="63"/>
      <c r="Z27" s="63"/>
      <c r="AA27" s="63"/>
      <c r="AB27" s="63"/>
      <c r="AC27" s="63"/>
      <c r="AD27" s="63"/>
      <c r="AE27" s="63"/>
    </row>
    <row r="28" spans="1:31" ht="13.5" thickBot="1">
      <c r="A28" s="491"/>
      <c r="B28" s="1205" t="s">
        <v>410</v>
      </c>
      <c r="C28" s="1205"/>
      <c r="D28" s="1205"/>
      <c r="E28" s="1205"/>
      <c r="F28" s="1207"/>
      <c r="G28" s="1205" t="s">
        <v>153</v>
      </c>
      <c r="H28" s="1205"/>
      <c r="I28" s="1205"/>
      <c r="J28" s="1205"/>
      <c r="K28" s="1207"/>
      <c r="L28" s="1204" t="s">
        <v>154</v>
      </c>
      <c r="M28" s="1205"/>
      <c r="N28" s="1205"/>
      <c r="O28" s="1205"/>
      <c r="P28" s="1206"/>
      <c r="Q28" s="63"/>
      <c r="R28" s="63"/>
      <c r="S28" s="63"/>
      <c r="T28" s="63"/>
      <c r="U28" s="63"/>
      <c r="V28" s="63"/>
      <c r="W28" s="63"/>
      <c r="X28" s="63"/>
      <c r="Y28" s="63"/>
      <c r="Z28" s="63"/>
      <c r="AA28" s="63"/>
      <c r="AB28" s="63"/>
      <c r="AC28" s="63"/>
      <c r="AD28" s="63"/>
      <c r="AE28" s="63"/>
    </row>
    <row r="29" spans="1:31" ht="13.5" thickBot="1">
      <c r="A29" s="493" t="s">
        <v>0</v>
      </c>
      <c r="B29" s="494" t="s">
        <v>132</v>
      </c>
      <c r="C29" s="494" t="s">
        <v>128</v>
      </c>
      <c r="D29" s="494" t="s">
        <v>155</v>
      </c>
      <c r="E29" s="494" t="s">
        <v>1</v>
      </c>
      <c r="F29" s="495" t="s">
        <v>30</v>
      </c>
      <c r="G29" s="494" t="s">
        <v>132</v>
      </c>
      <c r="H29" s="494" t="s">
        <v>128</v>
      </c>
      <c r="I29" s="494" t="s">
        <v>155</v>
      </c>
      <c r="J29" s="494" t="s">
        <v>1</v>
      </c>
      <c r="K29" s="495" t="s">
        <v>30</v>
      </c>
      <c r="L29" s="494" t="s">
        <v>132</v>
      </c>
      <c r="M29" s="494" t="s">
        <v>128</v>
      </c>
      <c r="N29" s="494" t="s">
        <v>155</v>
      </c>
      <c r="O29" s="494" t="s">
        <v>1</v>
      </c>
      <c r="P29" s="496" t="s">
        <v>30</v>
      </c>
      <c r="Q29" s="63"/>
      <c r="R29" s="63"/>
      <c r="S29" s="63"/>
      <c r="T29" s="63"/>
      <c r="U29" s="63"/>
      <c r="V29" s="63"/>
      <c r="W29" s="63"/>
      <c r="X29" s="63"/>
      <c r="Y29" s="63"/>
      <c r="Z29" s="63"/>
      <c r="AA29" s="63"/>
      <c r="AB29" s="63"/>
      <c r="AC29" s="63"/>
      <c r="AD29" s="63"/>
      <c r="AE29" s="63"/>
    </row>
    <row r="30" spans="1:31">
      <c r="A30" s="497" t="s">
        <v>133</v>
      </c>
      <c r="B30" s="498"/>
      <c r="C30" s="835"/>
      <c r="D30" s="906">
        <f>52*C30</f>
        <v>0</v>
      </c>
      <c r="E30" s="498"/>
      <c r="F30" s="499"/>
      <c r="G30" s="498"/>
      <c r="H30" s="835"/>
      <c r="I30" s="906">
        <f>52*H30</f>
        <v>0</v>
      </c>
      <c r="J30" s="498"/>
      <c r="K30" s="499"/>
      <c r="L30" s="498"/>
      <c r="M30" s="835"/>
      <c r="N30" s="906">
        <f>52*M30</f>
        <v>0</v>
      </c>
      <c r="O30" s="498"/>
      <c r="P30" s="500"/>
      <c r="Q30" s="63"/>
      <c r="R30" s="63"/>
      <c r="S30" s="63"/>
      <c r="T30" s="63"/>
      <c r="U30" s="63"/>
      <c r="V30" s="63"/>
      <c r="W30" s="63"/>
      <c r="X30" s="63"/>
      <c r="Y30" s="63"/>
      <c r="Z30" s="63"/>
      <c r="AA30" s="63"/>
      <c r="AB30" s="63"/>
      <c r="AC30" s="63"/>
      <c r="AD30" s="63"/>
      <c r="AE30" s="63"/>
    </row>
    <row r="31" spans="1:31">
      <c r="A31" s="501" t="s">
        <v>449</v>
      </c>
      <c r="B31" s="182"/>
      <c r="C31" s="835">
        <f>C30/5</f>
        <v>0</v>
      </c>
      <c r="D31" s="96"/>
      <c r="E31" s="182"/>
      <c r="F31" s="502"/>
      <c r="G31" s="182"/>
      <c r="H31" s="835">
        <f>H30/5</f>
        <v>0</v>
      </c>
      <c r="I31" s="96"/>
      <c r="J31" s="182"/>
      <c r="K31" s="502"/>
      <c r="L31" s="182"/>
      <c r="M31" s="835">
        <f>M30/5</f>
        <v>0</v>
      </c>
      <c r="N31" s="96"/>
      <c r="O31" s="182"/>
      <c r="P31" s="503"/>
      <c r="Q31" s="63"/>
      <c r="R31" s="63"/>
      <c r="S31" s="63"/>
      <c r="T31" s="63"/>
      <c r="U31" s="63"/>
      <c r="V31" s="63"/>
      <c r="W31" s="63"/>
      <c r="X31" s="63"/>
      <c r="Y31" s="63"/>
      <c r="Z31" s="63"/>
      <c r="AA31" s="63"/>
      <c r="AB31" s="63"/>
      <c r="AC31" s="63"/>
      <c r="AD31" s="63"/>
      <c r="AE31" s="63"/>
    </row>
    <row r="32" spans="1:31">
      <c r="A32" s="501" t="s">
        <v>134</v>
      </c>
      <c r="B32" s="883">
        <v>10</v>
      </c>
      <c r="C32" s="182"/>
      <c r="D32" s="96">
        <f>B32*C$31</f>
        <v>0</v>
      </c>
      <c r="E32" s="182"/>
      <c r="F32" s="502"/>
      <c r="G32" s="883">
        <v>10</v>
      </c>
      <c r="H32" s="182"/>
      <c r="I32" s="96">
        <f>G32*H$31</f>
        <v>0</v>
      </c>
      <c r="J32" s="182"/>
      <c r="K32" s="502"/>
      <c r="L32" s="883">
        <v>10</v>
      </c>
      <c r="M32" s="182"/>
      <c r="N32" s="96">
        <f>L32*M$31</f>
        <v>0</v>
      </c>
      <c r="O32" s="182"/>
      <c r="P32" s="500"/>
      <c r="Q32" s="63"/>
      <c r="R32" s="63"/>
      <c r="S32" s="63"/>
      <c r="T32" s="63"/>
      <c r="U32" s="63"/>
      <c r="V32" s="63"/>
      <c r="W32" s="63"/>
      <c r="X32" s="63"/>
      <c r="Y32" s="63"/>
      <c r="Z32" s="63"/>
      <c r="AA32" s="63"/>
      <c r="AB32" s="63"/>
      <c r="AC32" s="63"/>
      <c r="AD32" s="63"/>
      <c r="AE32" s="63"/>
    </row>
    <row r="33" spans="1:31">
      <c r="A33" s="501" t="s">
        <v>135</v>
      </c>
      <c r="B33" s="883">
        <v>10</v>
      </c>
      <c r="C33" s="182"/>
      <c r="D33" s="96">
        <f>B33*C$31</f>
        <v>0</v>
      </c>
      <c r="E33" s="182"/>
      <c r="F33" s="502"/>
      <c r="G33" s="883">
        <v>30</v>
      </c>
      <c r="H33" s="182"/>
      <c r="I33" s="96">
        <f>G33*H$31</f>
        <v>0</v>
      </c>
      <c r="J33" s="182"/>
      <c r="K33" s="502"/>
      <c r="L33" s="883">
        <v>30</v>
      </c>
      <c r="M33" s="182"/>
      <c r="N33" s="96">
        <f>L33*M$31</f>
        <v>0</v>
      </c>
      <c r="O33" s="182"/>
      <c r="P33" s="503"/>
      <c r="Q33" s="63"/>
      <c r="R33" s="63"/>
      <c r="S33" s="63"/>
      <c r="T33" s="63"/>
      <c r="U33" s="63"/>
      <c r="V33" s="63"/>
      <c r="W33" s="63"/>
      <c r="X33" s="63"/>
      <c r="Y33" s="63"/>
      <c r="Z33" s="63"/>
      <c r="AA33" s="63"/>
      <c r="AB33" s="63"/>
      <c r="AC33" s="63"/>
      <c r="AD33" s="63"/>
      <c r="AE33" s="63"/>
    </row>
    <row r="34" spans="1:31">
      <c r="A34" s="501" t="s">
        <v>136</v>
      </c>
      <c r="B34" s="883">
        <v>5</v>
      </c>
      <c r="C34" s="182"/>
      <c r="D34" s="96">
        <f>B34*C$31</f>
        <v>0</v>
      </c>
      <c r="E34" s="182"/>
      <c r="F34" s="502"/>
      <c r="G34" s="883">
        <v>10</v>
      </c>
      <c r="H34" s="182"/>
      <c r="I34" s="96">
        <f>G34*H$31</f>
        <v>0</v>
      </c>
      <c r="J34" s="182"/>
      <c r="K34" s="502"/>
      <c r="L34" s="883">
        <v>10</v>
      </c>
      <c r="M34" s="182"/>
      <c r="N34" s="96">
        <f>L34*M$31</f>
        <v>0</v>
      </c>
      <c r="O34" s="182"/>
      <c r="P34" s="500"/>
      <c r="Q34" s="63"/>
      <c r="R34" s="63"/>
      <c r="S34" s="63"/>
      <c r="T34" s="63"/>
      <c r="U34" s="63"/>
      <c r="V34" s="63"/>
      <c r="W34" s="63"/>
      <c r="X34" s="63"/>
      <c r="Y34" s="63"/>
      <c r="Z34" s="63"/>
      <c r="AA34" s="63"/>
      <c r="AB34" s="63"/>
      <c r="AC34" s="63"/>
      <c r="AD34" s="63"/>
      <c r="AE34" s="63"/>
    </row>
    <row r="35" spans="1:31" ht="13.5" thickBot="1">
      <c r="A35" s="504" t="s">
        <v>137</v>
      </c>
      <c r="B35" s="823">
        <v>11.785</v>
      </c>
      <c r="C35" s="72"/>
      <c r="D35" s="399">
        <f>B35*C$31</f>
        <v>0</v>
      </c>
      <c r="E35" s="72"/>
      <c r="F35" s="505"/>
      <c r="G35" s="823">
        <v>5</v>
      </c>
      <c r="H35" s="72"/>
      <c r="I35" s="399">
        <f>G35*H$31</f>
        <v>0</v>
      </c>
      <c r="J35" s="72"/>
      <c r="K35" s="505"/>
      <c r="L35" s="823">
        <v>50</v>
      </c>
      <c r="M35" s="72"/>
      <c r="N35" s="399">
        <f>L35*M$31</f>
        <v>0</v>
      </c>
      <c r="O35" s="72"/>
      <c r="P35" s="506"/>
      <c r="Q35" s="63"/>
      <c r="R35" s="63"/>
      <c r="S35" s="63"/>
      <c r="T35" s="63"/>
      <c r="U35" s="63"/>
      <c r="V35" s="63"/>
      <c r="W35" s="63"/>
      <c r="X35" s="63"/>
      <c r="Y35" s="63"/>
      <c r="Z35" s="63"/>
      <c r="AA35" s="63"/>
      <c r="AB35" s="63"/>
      <c r="AC35" s="63"/>
      <c r="AD35" s="63"/>
      <c r="AE35" s="63"/>
    </row>
    <row r="36" spans="1:31">
      <c r="A36" s="507" t="s">
        <v>139</v>
      </c>
      <c r="B36" s="498"/>
      <c r="C36" s="498"/>
      <c r="D36" s="906">
        <f>D30-SUM(D32:D35)</f>
        <v>0</v>
      </c>
      <c r="E36" s="498"/>
      <c r="F36" s="499"/>
      <c r="G36" s="498"/>
      <c r="H36" s="498"/>
      <c r="I36" s="906">
        <f>I30-SUM(I32:I35)</f>
        <v>0</v>
      </c>
      <c r="J36" s="498"/>
      <c r="K36" s="499"/>
      <c r="L36" s="498"/>
      <c r="M36" s="498"/>
      <c r="N36" s="906">
        <f>N30-SUM(N32:N35)</f>
        <v>0</v>
      </c>
      <c r="O36" s="498"/>
      <c r="P36" s="500"/>
      <c r="Q36" s="63"/>
      <c r="R36" s="63"/>
      <c r="S36" s="63"/>
      <c r="T36" s="63"/>
      <c r="U36" s="63"/>
      <c r="V36" s="63"/>
      <c r="W36" s="63"/>
      <c r="X36" s="63"/>
      <c r="Y36" s="63"/>
      <c r="Z36" s="63"/>
      <c r="AA36" s="63"/>
      <c r="AB36" s="63"/>
      <c r="AC36" s="63"/>
      <c r="AD36" s="63"/>
      <c r="AE36" s="63"/>
    </row>
    <row r="37" spans="1:31" ht="13.5" thickBot="1">
      <c r="A37" s="508" t="s">
        <v>150</v>
      </c>
      <c r="B37" s="509"/>
      <c r="C37" s="509"/>
      <c r="D37" s="824"/>
      <c r="E37" s="509"/>
      <c r="F37" s="510"/>
      <c r="G37" s="509"/>
      <c r="H37" s="509"/>
      <c r="I37" s="908"/>
      <c r="J37" s="509"/>
      <c r="K37" s="510"/>
      <c r="L37" s="509"/>
      <c r="M37" s="509"/>
      <c r="N37" s="908"/>
      <c r="O37" s="509"/>
      <c r="P37" s="506"/>
      <c r="Q37" s="63"/>
      <c r="R37" s="63"/>
      <c r="S37" s="63"/>
      <c r="T37" s="63"/>
      <c r="U37" s="63"/>
      <c r="V37" s="63"/>
      <c r="W37" s="63"/>
      <c r="X37" s="63"/>
      <c r="Y37" s="63"/>
      <c r="Z37" s="63"/>
      <c r="AA37" s="63"/>
      <c r="AB37" s="63"/>
      <c r="AC37" s="63"/>
      <c r="AD37" s="63"/>
      <c r="AE37" s="63"/>
    </row>
    <row r="38" spans="1:31">
      <c r="A38" s="511" t="s">
        <v>138</v>
      </c>
      <c r="B38" s="382"/>
      <c r="C38" s="382"/>
      <c r="D38" s="94">
        <f>D36+D37</f>
        <v>0</v>
      </c>
      <c r="E38" s="382"/>
      <c r="F38" s="512"/>
      <c r="G38" s="382"/>
      <c r="H38" s="382"/>
      <c r="I38" s="94">
        <f>I36+I37</f>
        <v>0</v>
      </c>
      <c r="J38" s="382"/>
      <c r="K38" s="512"/>
      <c r="L38" s="382"/>
      <c r="M38" s="382"/>
      <c r="N38" s="94">
        <f>N36+N37</f>
        <v>0</v>
      </c>
      <c r="O38" s="382"/>
      <c r="P38" s="500"/>
      <c r="Q38" s="63"/>
      <c r="R38" s="63"/>
      <c r="S38" s="63"/>
      <c r="T38" s="63"/>
      <c r="U38" s="63"/>
      <c r="V38" s="63"/>
      <c r="W38" s="63"/>
      <c r="X38" s="63"/>
      <c r="Y38" s="63"/>
      <c r="Z38" s="63"/>
      <c r="AA38" s="63"/>
      <c r="AB38" s="63"/>
      <c r="AC38" s="63"/>
      <c r="AD38" s="63"/>
      <c r="AE38" s="63"/>
    </row>
    <row r="39" spans="1:31" ht="13.5" thickBot="1">
      <c r="A39" s="513" t="s">
        <v>151</v>
      </c>
      <c r="B39" s="509"/>
      <c r="C39" s="509"/>
      <c r="D39" s="907">
        <f>D38*E39</f>
        <v>0</v>
      </c>
      <c r="E39" s="884">
        <v>0.35</v>
      </c>
      <c r="F39" s="510"/>
      <c r="G39" s="509"/>
      <c r="H39" s="509"/>
      <c r="I39" s="907">
        <f>I38*J39</f>
        <v>0</v>
      </c>
      <c r="J39" s="884">
        <v>0.1</v>
      </c>
      <c r="K39" s="510"/>
      <c r="L39" s="509"/>
      <c r="M39" s="509"/>
      <c r="N39" s="907">
        <f>N38*O39</f>
        <v>0</v>
      </c>
      <c r="O39" s="884">
        <v>0.5</v>
      </c>
      <c r="P39" s="514"/>
      <c r="Q39" s="63"/>
      <c r="R39" s="63"/>
      <c r="S39" s="63"/>
      <c r="T39" s="63"/>
      <c r="U39" s="63"/>
      <c r="V39" s="63"/>
      <c r="W39" s="63"/>
      <c r="X39" s="63"/>
      <c r="Y39" s="63"/>
      <c r="Z39" s="63"/>
      <c r="AA39" s="63"/>
      <c r="AB39" s="63"/>
      <c r="AC39" s="63"/>
      <c r="AD39" s="63"/>
      <c r="AE39" s="63"/>
    </row>
    <row r="40" spans="1:31">
      <c r="A40" s="511" t="s">
        <v>304</v>
      </c>
      <c r="B40" s="382"/>
      <c r="C40" s="382"/>
      <c r="D40" s="94">
        <f>D38-D39</f>
        <v>0</v>
      </c>
      <c r="E40" s="382"/>
      <c r="F40" s="512"/>
      <c r="G40" s="382"/>
      <c r="H40" s="382"/>
      <c r="I40" s="94">
        <f>I38-I39</f>
        <v>0</v>
      </c>
      <c r="J40" s="382"/>
      <c r="K40" s="512"/>
      <c r="L40" s="382"/>
      <c r="M40" s="382"/>
      <c r="N40" s="94">
        <f>N38-N39</f>
        <v>0</v>
      </c>
      <c r="O40" s="382"/>
      <c r="P40" s="500"/>
      <c r="Q40" s="63"/>
      <c r="R40" s="63"/>
      <c r="S40" s="63"/>
      <c r="T40" s="63"/>
      <c r="U40" s="63"/>
      <c r="V40" s="63"/>
      <c r="W40" s="63"/>
      <c r="X40" s="63"/>
      <c r="Y40" s="63"/>
      <c r="Z40" s="63"/>
      <c r="AA40" s="63"/>
      <c r="AB40" s="63"/>
      <c r="AC40" s="63"/>
      <c r="AD40" s="63"/>
      <c r="AE40" s="63"/>
    </row>
    <row r="41" spans="1:31" ht="13.5" thickBot="1">
      <c r="A41" s="515" t="s">
        <v>140</v>
      </c>
      <c r="B41" s="516"/>
      <c r="C41" s="516"/>
      <c r="D41" s="885">
        <v>1</v>
      </c>
      <c r="E41" s="516"/>
      <c r="F41" s="517"/>
      <c r="G41" s="516"/>
      <c r="H41" s="516"/>
      <c r="I41" s="909"/>
      <c r="J41" s="516"/>
      <c r="K41" s="517"/>
      <c r="L41" s="516"/>
      <c r="M41" s="516"/>
      <c r="N41" s="909"/>
      <c r="O41" s="516"/>
      <c r="P41" s="506"/>
      <c r="Q41" s="63"/>
      <c r="R41" s="63"/>
      <c r="S41" s="63"/>
      <c r="T41" s="63"/>
      <c r="U41" s="63"/>
      <c r="V41" s="63"/>
      <c r="W41" s="63"/>
      <c r="X41" s="63"/>
      <c r="Y41" s="63"/>
      <c r="Z41" s="63"/>
      <c r="AA41" s="63"/>
      <c r="AB41" s="63"/>
      <c r="AC41" s="63"/>
      <c r="AD41" s="63"/>
      <c r="AE41" s="63"/>
    </row>
    <row r="42" spans="1:31">
      <c r="A42" s="507" t="s">
        <v>303</v>
      </c>
      <c r="B42" s="498"/>
      <c r="C42" s="498"/>
      <c r="D42" s="906">
        <f>D40*D41</f>
        <v>0</v>
      </c>
      <c r="E42" s="498"/>
      <c r="F42" s="499"/>
      <c r="G42" s="498"/>
      <c r="H42" s="498"/>
      <c r="I42" s="906">
        <f>I40*I41</f>
        <v>0</v>
      </c>
      <c r="J42" s="498"/>
      <c r="K42" s="499"/>
      <c r="L42" s="498"/>
      <c r="M42" s="498"/>
      <c r="N42" s="906">
        <f>N40*N41</f>
        <v>0</v>
      </c>
      <c r="O42" s="498"/>
      <c r="P42" s="518"/>
      <c r="Q42" s="63"/>
      <c r="R42" s="63"/>
      <c r="S42" s="63"/>
      <c r="T42" s="63"/>
      <c r="U42" s="63"/>
      <c r="V42" s="63"/>
      <c r="W42" s="63"/>
      <c r="X42" s="63"/>
      <c r="Y42" s="63"/>
      <c r="Z42" s="63"/>
      <c r="AA42" s="63"/>
      <c r="AB42" s="63"/>
      <c r="AC42" s="63"/>
      <c r="AD42" s="63"/>
      <c r="AE42" s="63"/>
    </row>
    <row r="43" spans="1:31" ht="13.5" thickBot="1">
      <c r="A43" s="508" t="s">
        <v>172</v>
      </c>
      <c r="B43" s="509"/>
      <c r="C43" s="509"/>
      <c r="D43" s="509"/>
      <c r="E43" s="509"/>
      <c r="F43" s="825"/>
      <c r="G43" s="509"/>
      <c r="H43" s="509"/>
      <c r="I43" s="509"/>
      <c r="J43" s="509"/>
      <c r="K43" s="825"/>
      <c r="L43" s="509"/>
      <c r="M43" s="509"/>
      <c r="N43" s="509"/>
      <c r="O43" s="509"/>
      <c r="P43" s="826"/>
      <c r="Q43" s="63"/>
      <c r="R43" s="63"/>
      <c r="S43" s="63"/>
      <c r="T43" s="63"/>
      <c r="U43" s="63"/>
      <c r="V43" s="63"/>
      <c r="W43" s="63"/>
      <c r="X43" s="63"/>
      <c r="Y43" s="63"/>
      <c r="Z43" s="63"/>
      <c r="AA43" s="63"/>
      <c r="AB43" s="63"/>
      <c r="AC43" s="63"/>
      <c r="AD43" s="63"/>
      <c r="AE43" s="63"/>
    </row>
    <row r="44" spans="1:31" ht="13.5" thickBot="1">
      <c r="A44" s="519" t="s">
        <v>141</v>
      </c>
      <c r="B44" s="520"/>
      <c r="C44" s="520"/>
      <c r="D44" s="520"/>
      <c r="E44" s="520"/>
      <c r="F44" s="521">
        <f>D42*F43</f>
        <v>0</v>
      </c>
      <c r="G44" s="522"/>
      <c r="H44" s="523"/>
      <c r="I44" s="523"/>
      <c r="J44" s="523"/>
      <c r="K44" s="524">
        <f>I42*K43</f>
        <v>0</v>
      </c>
      <c r="L44" s="523"/>
      <c r="M44" s="523"/>
      <c r="N44" s="523"/>
      <c r="O44" s="523"/>
      <c r="P44" s="905">
        <f>N42*P43</f>
        <v>0</v>
      </c>
      <c r="Q44" s="63"/>
      <c r="R44" s="63"/>
      <c r="S44" s="63"/>
      <c r="T44" s="63"/>
      <c r="U44" s="63"/>
      <c r="V44" s="63"/>
      <c r="W44" s="63"/>
      <c r="X44" s="63"/>
      <c r="Y44" s="63"/>
      <c r="Z44" s="63"/>
      <c r="AA44" s="63"/>
      <c r="AB44" s="63"/>
      <c r="AC44" s="63"/>
      <c r="AD44" s="63"/>
      <c r="AE44" s="63"/>
    </row>
    <row r="45" spans="1:31">
      <c r="A45" s="526"/>
      <c r="B45" s="527"/>
      <c r="C45" s="527"/>
      <c r="D45" s="527"/>
      <c r="E45" s="527"/>
      <c r="F45" s="500"/>
      <c r="G45" s="63"/>
      <c r="H45" s="528"/>
      <c r="I45" s="63"/>
      <c r="J45" s="63"/>
      <c r="K45" s="63"/>
      <c r="L45" s="63"/>
      <c r="M45" s="63"/>
      <c r="N45" s="63"/>
      <c r="O45" s="63"/>
      <c r="P45" s="420"/>
      <c r="Q45" s="63"/>
      <c r="R45" s="63"/>
      <c r="S45" s="63"/>
      <c r="T45" s="63"/>
      <c r="U45" s="63"/>
      <c r="V45" s="63"/>
      <c r="W45" s="63"/>
      <c r="X45" s="63"/>
      <c r="Y45" s="63"/>
      <c r="Z45" s="63"/>
      <c r="AA45" s="63"/>
      <c r="AB45" s="63"/>
      <c r="AC45" s="63"/>
      <c r="AD45" s="63"/>
      <c r="AE45" s="63"/>
    </row>
    <row r="46" spans="1:31" ht="16.5" thickBot="1">
      <c r="A46" s="529" t="s">
        <v>156</v>
      </c>
      <c r="B46" s="530"/>
      <c r="C46" s="530"/>
      <c r="D46" s="530"/>
      <c r="E46" s="492" t="s">
        <v>1</v>
      </c>
      <c r="F46" s="531" t="s">
        <v>30</v>
      </c>
      <c r="G46" s="63"/>
      <c r="H46" s="532"/>
      <c r="I46" s="63"/>
      <c r="J46" s="63"/>
      <c r="K46" s="63"/>
      <c r="L46" s="63"/>
      <c r="M46" s="63"/>
      <c r="N46" s="63"/>
      <c r="O46" s="63"/>
      <c r="P46" s="420"/>
      <c r="Q46" s="63"/>
      <c r="R46" s="63"/>
      <c r="S46" s="63"/>
      <c r="T46" s="63"/>
      <c r="U46" s="63"/>
      <c r="V46" s="63"/>
      <c r="W46" s="63"/>
      <c r="X46" s="63"/>
      <c r="Y46" s="63"/>
      <c r="Z46" s="63"/>
      <c r="AA46" s="63"/>
      <c r="AB46" s="63"/>
      <c r="AC46" s="63"/>
      <c r="AD46" s="63"/>
      <c r="AE46" s="63"/>
    </row>
    <row r="47" spans="1:31">
      <c r="A47" s="491" t="s">
        <v>145</v>
      </c>
      <c r="B47" s="63"/>
      <c r="C47" s="63"/>
      <c r="D47" s="63"/>
      <c r="E47" s="63"/>
      <c r="F47" s="533">
        <f>F44+K44+P44</f>
        <v>0</v>
      </c>
      <c r="G47" s="63"/>
      <c r="H47" s="408"/>
      <c r="I47" s="63"/>
      <c r="J47" s="63"/>
      <c r="K47" s="63"/>
      <c r="L47" s="63"/>
      <c r="M47" s="63"/>
      <c r="N47" s="63"/>
      <c r="O47" s="63"/>
      <c r="P47" s="420"/>
      <c r="Q47" s="63"/>
      <c r="R47" s="63"/>
      <c r="S47" s="63"/>
      <c r="T47" s="63"/>
      <c r="U47" s="63"/>
      <c r="V47" s="63"/>
      <c r="W47" s="63"/>
      <c r="X47" s="63"/>
      <c r="Y47" s="63"/>
      <c r="Z47" s="63"/>
      <c r="AA47" s="63"/>
      <c r="AB47" s="63"/>
      <c r="AC47" s="63"/>
      <c r="AD47" s="63"/>
      <c r="AE47" s="63"/>
    </row>
    <row r="48" spans="1:31">
      <c r="A48" s="491"/>
      <c r="B48" s="63"/>
      <c r="C48" s="63"/>
      <c r="D48" s="63"/>
      <c r="E48" s="63"/>
      <c r="F48" s="500"/>
      <c r="G48" s="63"/>
      <c r="H48" s="528"/>
      <c r="I48" s="108"/>
      <c r="J48" s="63"/>
      <c r="K48" s="63"/>
      <c r="L48" s="63"/>
      <c r="M48" s="63"/>
      <c r="N48" s="63"/>
      <c r="O48" s="63"/>
      <c r="P48" s="420"/>
      <c r="Q48" s="63"/>
      <c r="R48" s="63"/>
      <c r="S48" s="63"/>
      <c r="T48" s="63"/>
      <c r="U48" s="63"/>
      <c r="V48" s="63"/>
      <c r="W48" s="63"/>
      <c r="X48" s="63"/>
      <c r="Y48" s="63"/>
      <c r="Z48" s="63"/>
      <c r="AA48" s="63"/>
      <c r="AB48" s="63"/>
      <c r="AC48" s="63"/>
      <c r="AD48" s="63"/>
      <c r="AE48" s="63"/>
    </row>
    <row r="49" spans="1:31">
      <c r="A49" s="534" t="s">
        <v>142</v>
      </c>
      <c r="B49" s="118"/>
      <c r="C49" s="118"/>
      <c r="D49" s="118"/>
      <c r="E49" s="886"/>
      <c r="F49" s="535"/>
      <c r="G49" s="63"/>
      <c r="H49" s="536"/>
      <c r="I49" s="541"/>
      <c r="J49" s="537"/>
      <c r="K49" s="537"/>
      <c r="L49" s="63"/>
      <c r="M49" s="63"/>
      <c r="N49" s="63"/>
      <c r="O49" s="537"/>
      <c r="P49" s="420"/>
      <c r="Q49" s="63"/>
      <c r="R49" s="63"/>
      <c r="S49" s="63"/>
      <c r="T49" s="63"/>
      <c r="U49" s="63"/>
      <c r="V49" s="63"/>
      <c r="W49" s="63"/>
      <c r="X49" s="63"/>
      <c r="Y49" s="63"/>
      <c r="Z49" s="63"/>
      <c r="AA49" s="63"/>
      <c r="AB49" s="63"/>
      <c r="AC49" s="63"/>
      <c r="AD49" s="63"/>
      <c r="AE49" s="63"/>
    </row>
    <row r="50" spans="1:31">
      <c r="A50" s="534" t="s">
        <v>143</v>
      </c>
      <c r="B50" s="118"/>
      <c r="C50" s="118"/>
      <c r="D50" s="118"/>
      <c r="E50" s="886"/>
      <c r="F50" s="535"/>
      <c r="G50" s="63"/>
      <c r="H50" s="528"/>
      <c r="I50" s="108"/>
      <c r="J50" s="537"/>
      <c r="K50" s="537"/>
      <c r="L50" s="63"/>
      <c r="M50" s="63"/>
      <c r="N50" s="63"/>
      <c r="O50" s="537"/>
      <c r="P50" s="420"/>
      <c r="Q50" s="63"/>
      <c r="R50" s="63"/>
      <c r="S50" s="63"/>
      <c r="T50" s="63"/>
      <c r="U50" s="63"/>
      <c r="V50" s="63"/>
      <c r="W50" s="63"/>
      <c r="X50" s="63"/>
      <c r="Y50" s="63"/>
      <c r="Z50" s="63"/>
      <c r="AA50" s="63"/>
      <c r="AB50" s="63"/>
      <c r="AC50" s="63"/>
      <c r="AD50" s="63"/>
      <c r="AE50" s="63"/>
    </row>
    <row r="51" spans="1:31">
      <c r="A51" s="538" t="s">
        <v>146</v>
      </c>
      <c r="B51" s="429"/>
      <c r="C51" s="429"/>
      <c r="D51" s="429"/>
      <c r="E51" s="401"/>
      <c r="F51" s="539">
        <f>(F47+F53)/(1-(E49*(1+E50)))-(F47+F53)</f>
        <v>0</v>
      </c>
      <c r="G51" s="63"/>
      <c r="H51" s="528"/>
      <c r="I51" s="63"/>
      <c r="J51" s="541"/>
      <c r="K51" s="63"/>
      <c r="L51" s="63"/>
      <c r="M51" s="63"/>
      <c r="N51" s="63"/>
      <c r="O51" s="63"/>
      <c r="P51" s="420"/>
      <c r="Q51" s="63"/>
      <c r="R51" s="63"/>
      <c r="S51" s="63"/>
      <c r="T51" s="63"/>
      <c r="U51" s="63"/>
      <c r="V51" s="63"/>
      <c r="W51" s="63"/>
      <c r="X51" s="63"/>
      <c r="Y51" s="63"/>
      <c r="Z51" s="63"/>
      <c r="AA51" s="63"/>
      <c r="AB51" s="63"/>
      <c r="AC51" s="63"/>
      <c r="AD51" s="63"/>
      <c r="AE51" s="63"/>
    </row>
    <row r="52" spans="1:31">
      <c r="A52" s="534"/>
      <c r="B52" s="118"/>
      <c r="C52" s="118"/>
      <c r="D52" s="118"/>
      <c r="E52" s="369"/>
      <c r="F52" s="540"/>
      <c r="G52" s="63"/>
      <c r="H52" s="528"/>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c r="A53" s="534" t="s">
        <v>147</v>
      </c>
      <c r="B53" s="118"/>
      <c r="C53" s="118"/>
      <c r="D53" s="118"/>
      <c r="E53" s="118"/>
      <c r="F53" s="827"/>
      <c r="G53" s="63"/>
      <c r="H53" s="528"/>
      <c r="I53" s="63"/>
      <c r="J53" s="63"/>
      <c r="K53" s="587"/>
      <c r="L53" s="63"/>
      <c r="M53" s="63"/>
      <c r="N53" s="63"/>
      <c r="O53" s="63"/>
      <c r="P53" s="420"/>
      <c r="Q53" s="63"/>
      <c r="R53" s="63"/>
      <c r="S53" s="63"/>
      <c r="T53" s="63"/>
      <c r="U53" s="63"/>
      <c r="V53" s="63"/>
      <c r="W53" s="63"/>
      <c r="X53" s="63"/>
      <c r="Y53" s="63"/>
      <c r="Z53" s="63"/>
      <c r="AA53" s="63"/>
      <c r="AB53" s="63"/>
      <c r="AC53" s="63"/>
      <c r="AD53" s="63"/>
      <c r="AE53" s="63"/>
    </row>
    <row r="54" spans="1:31">
      <c r="A54" s="534" t="s">
        <v>144</v>
      </c>
      <c r="B54" s="118"/>
      <c r="C54" s="118"/>
      <c r="D54" s="118"/>
      <c r="E54" s="887"/>
      <c r="F54" s="535"/>
      <c r="G54" s="63"/>
      <c r="H54" s="528"/>
      <c r="I54" s="63"/>
      <c r="J54" s="541"/>
      <c r="K54" s="541"/>
      <c r="L54" s="63"/>
      <c r="M54" s="63"/>
      <c r="N54" s="63"/>
      <c r="O54" s="541"/>
      <c r="P54" s="420"/>
      <c r="Q54" s="63"/>
      <c r="R54" s="63"/>
      <c r="S54" s="63"/>
      <c r="T54" s="63"/>
      <c r="U54" s="63"/>
      <c r="V54" s="63"/>
      <c r="W54" s="63"/>
      <c r="X54" s="63"/>
      <c r="Y54" s="63"/>
      <c r="Z54" s="63"/>
      <c r="AA54" s="63"/>
      <c r="AB54" s="63"/>
      <c r="AC54" s="63"/>
      <c r="AD54" s="63"/>
      <c r="AE54" s="63"/>
    </row>
    <row r="55" spans="1:31">
      <c r="A55" s="538" t="s">
        <v>148</v>
      </c>
      <c r="B55" s="429"/>
      <c r="C55" s="429"/>
      <c r="D55" s="429"/>
      <c r="E55" s="429"/>
      <c r="F55" s="539">
        <f>F53*(1+E54)</f>
        <v>0</v>
      </c>
      <c r="G55" s="63"/>
      <c r="H55" s="528"/>
      <c r="I55" s="63"/>
      <c r="J55" s="63"/>
      <c r="K55" s="63"/>
      <c r="L55" s="63"/>
      <c r="M55" s="63"/>
      <c r="N55" s="63"/>
      <c r="O55" s="63"/>
      <c r="P55" s="420"/>
      <c r="Q55" s="63"/>
      <c r="R55" s="63"/>
      <c r="S55" s="63"/>
      <c r="T55" s="63"/>
      <c r="U55" s="63"/>
      <c r="V55" s="63"/>
      <c r="W55" s="63"/>
      <c r="X55" s="63"/>
      <c r="Y55" s="63"/>
      <c r="Z55" s="63"/>
      <c r="AA55" s="63"/>
      <c r="AB55" s="63"/>
      <c r="AC55" s="63"/>
      <c r="AD55" s="63"/>
      <c r="AE55" s="63"/>
    </row>
    <row r="56" spans="1:31">
      <c r="A56" s="534"/>
      <c r="B56" s="118"/>
      <c r="C56" s="118"/>
      <c r="D56" s="118"/>
      <c r="E56" s="118"/>
      <c r="F56" s="540"/>
      <c r="G56" s="63"/>
      <c r="H56" s="528"/>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c r="A57" s="534" t="s">
        <v>149</v>
      </c>
      <c r="B57" s="118"/>
      <c r="C57" s="118"/>
      <c r="D57" s="118"/>
      <c r="E57" s="118"/>
      <c r="F57" s="542">
        <f>F47+F51+F55</f>
        <v>0</v>
      </c>
      <c r="G57" s="63"/>
      <c r="H57" s="543"/>
      <c r="I57" s="63"/>
      <c r="J57" s="63"/>
      <c r="K57" s="63"/>
      <c r="L57" s="63"/>
      <c r="M57" s="63"/>
      <c r="N57" s="63"/>
      <c r="O57" s="63"/>
      <c r="P57" s="108"/>
      <c r="Q57" s="63"/>
      <c r="R57" s="63"/>
      <c r="S57" s="63"/>
      <c r="T57" s="63"/>
      <c r="U57" s="63"/>
      <c r="V57" s="63"/>
      <c r="W57" s="63"/>
      <c r="X57" s="63"/>
      <c r="Y57" s="63"/>
      <c r="Z57" s="63"/>
      <c r="AA57" s="63"/>
      <c r="AB57" s="63"/>
      <c r="AC57" s="63"/>
      <c r="AD57" s="63"/>
      <c r="AE57" s="63"/>
    </row>
    <row r="58" spans="1:31" ht="15.75">
      <c r="A58" s="544" t="s">
        <v>152</v>
      </c>
      <c r="B58" s="545"/>
      <c r="C58" s="545"/>
      <c r="D58" s="545"/>
      <c r="E58" s="545"/>
      <c r="F58" s="546">
        <f>ROUND(F57,-3)</f>
        <v>0</v>
      </c>
      <c r="G58" s="63"/>
      <c r="H58" s="547"/>
      <c r="I58" s="63"/>
      <c r="J58" s="63"/>
      <c r="K58" s="63"/>
      <c r="L58" s="63"/>
      <c r="M58" s="63"/>
      <c r="N58" s="63"/>
      <c r="O58" s="63"/>
      <c r="P58" s="108"/>
      <c r="Q58" s="63"/>
      <c r="R58" s="63"/>
      <c r="S58" s="63"/>
      <c r="T58" s="63"/>
      <c r="U58" s="63"/>
      <c r="V58" s="63"/>
      <c r="W58" s="63"/>
      <c r="X58" s="63"/>
      <c r="Y58" s="63"/>
      <c r="Z58" s="63"/>
      <c r="AA58" s="63"/>
      <c r="AB58" s="63"/>
      <c r="AC58" s="63"/>
      <c r="AD58" s="63"/>
      <c r="AE58" s="63"/>
    </row>
    <row r="59" spans="1:31" ht="13.5" thickBot="1">
      <c r="A59" s="548"/>
      <c r="B59" s="549"/>
      <c r="C59" s="549"/>
      <c r="D59" s="549"/>
      <c r="E59" s="549"/>
      <c r="F59" s="525"/>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row>
    <row r="60" spans="1:31" ht="13.5" thickTop="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row>
    <row r="61" spans="1:3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row>
    <row r="62" spans="1:3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row>
    <row r="63" spans="1:3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row>
    <row r="64" spans="1:3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row>
    <row r="65" spans="1:3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row>
    <row r="66" spans="1:3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row>
    <row r="67" spans="1:31" ht="15.75">
      <c r="A67" s="117"/>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row>
    <row r="68" spans="1:31" ht="15" customHeight="1">
      <c r="A68" s="112" t="str">
        <f>CONCATENATE( "Umsatz nach Anzahl erwarteter Kunden (besonders für Ladengeschäfte) des Unternehmens:  ",Startseite!C14)</f>
        <v xml:space="preserve">Umsatz nach Anzahl erwarteter Kunden (besonders für Ladengeschäfte) des Unternehmens:  </v>
      </c>
      <c r="B68" s="63"/>
      <c r="C68" s="63"/>
      <c r="D68" s="63"/>
      <c r="E68" s="63"/>
      <c r="F68" s="63"/>
      <c r="G68" s="63"/>
      <c r="H68" s="63"/>
      <c r="I68" s="63"/>
      <c r="J68" s="63"/>
      <c r="K68" s="63"/>
      <c r="L68" s="63"/>
      <c r="M68" s="63"/>
      <c r="N68" s="63"/>
      <c r="O68" s="63"/>
      <c r="P68" s="63"/>
      <c r="Q68" s="63"/>
      <c r="R68" s="914" t="s">
        <v>520</v>
      </c>
      <c r="S68" s="63"/>
      <c r="T68" s="63"/>
      <c r="U68" s="63"/>
      <c r="V68" s="63"/>
      <c r="W68" s="63"/>
      <c r="X68" s="63"/>
      <c r="Y68" s="63"/>
      <c r="Z68" s="63"/>
      <c r="AA68" s="63"/>
      <c r="AB68" s="63"/>
      <c r="AC68" s="63"/>
      <c r="AD68" s="63"/>
      <c r="AE68" s="63"/>
    </row>
    <row r="69" spans="1:3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row>
    <row r="70" spans="1:3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row>
    <row r="71" spans="1:31" ht="16.5" thickBot="1">
      <c r="A71" s="117"/>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row>
    <row r="72" spans="1:31" ht="13.5" thickTop="1">
      <c r="A72" s="488" t="s">
        <v>157</v>
      </c>
      <c r="B72" s="489"/>
      <c r="C72" s="489"/>
      <c r="D72" s="489">
        <v>365</v>
      </c>
      <c r="E72" s="489" t="s">
        <v>132</v>
      </c>
      <c r="F72" s="489"/>
      <c r="G72" s="490"/>
      <c r="H72" s="63"/>
      <c r="I72" s="63"/>
      <c r="J72" s="63"/>
      <c r="K72" s="63"/>
      <c r="L72" s="63"/>
      <c r="M72" s="63"/>
      <c r="N72" s="63"/>
      <c r="O72" s="63"/>
      <c r="P72" s="63"/>
      <c r="Q72" s="63"/>
      <c r="R72" s="63"/>
      <c r="S72" s="63"/>
      <c r="T72" s="63"/>
      <c r="U72" s="63"/>
      <c r="V72" s="63"/>
      <c r="W72" s="63"/>
      <c r="X72" s="63"/>
      <c r="Y72" s="63"/>
      <c r="Z72" s="63"/>
      <c r="AA72" s="63"/>
      <c r="AB72" s="63"/>
      <c r="AC72" s="63"/>
      <c r="AD72" s="63"/>
      <c r="AE72" s="63"/>
    </row>
    <row r="73" spans="1:31">
      <c r="A73" s="491" t="s">
        <v>158</v>
      </c>
      <c r="B73" s="63"/>
      <c r="C73" s="63"/>
      <c r="D73" s="829">
        <v>62</v>
      </c>
      <c r="E73" s="63" t="s">
        <v>132</v>
      </c>
      <c r="F73" s="63"/>
      <c r="G73" s="550"/>
      <c r="H73" s="63"/>
      <c r="I73" s="63"/>
      <c r="J73" s="63"/>
      <c r="K73" s="63"/>
      <c r="L73" s="63"/>
      <c r="M73" s="63"/>
      <c r="N73" s="63"/>
      <c r="O73" s="63"/>
      <c r="P73" s="63"/>
      <c r="Q73" s="63"/>
      <c r="R73" s="63"/>
      <c r="S73" s="63"/>
      <c r="T73" s="63"/>
      <c r="U73" s="63"/>
      <c r="V73" s="63"/>
      <c r="W73" s="63"/>
      <c r="X73" s="63"/>
      <c r="Y73" s="63"/>
      <c r="Z73" s="63"/>
      <c r="AA73" s="63"/>
      <c r="AB73" s="63"/>
      <c r="AC73" s="63"/>
      <c r="AD73" s="63"/>
      <c r="AE73" s="63"/>
    </row>
    <row r="74" spans="1:31" ht="15">
      <c r="A74" s="491" t="s">
        <v>159</v>
      </c>
      <c r="B74" s="63"/>
      <c r="C74" s="63"/>
      <c r="D74" s="829"/>
      <c r="E74" s="63" t="s">
        <v>132</v>
      </c>
      <c r="F74" s="63"/>
      <c r="G74" s="550"/>
      <c r="H74" s="63"/>
      <c r="I74" s="551" t="s">
        <v>230</v>
      </c>
      <c r="J74" s="63"/>
      <c r="K74" s="63"/>
      <c r="L74" s="63"/>
      <c r="M74" s="63"/>
      <c r="N74" s="63"/>
      <c r="O74" s="63"/>
      <c r="P74" s="63"/>
      <c r="Q74" s="63"/>
      <c r="R74" s="63"/>
      <c r="S74" s="63"/>
      <c r="T74" s="63"/>
      <c r="U74" s="63"/>
      <c r="V74" s="63"/>
      <c r="W74" s="63"/>
      <c r="X74" s="63"/>
      <c r="Y74" s="63"/>
      <c r="Z74" s="63"/>
      <c r="AA74" s="63"/>
      <c r="AB74" s="63"/>
      <c r="AC74" s="63"/>
      <c r="AD74" s="63"/>
      <c r="AE74" s="63"/>
    </row>
    <row r="75" spans="1:31">
      <c r="A75" s="552" t="s">
        <v>160</v>
      </c>
      <c r="B75" s="69"/>
      <c r="C75" s="69"/>
      <c r="D75" s="830"/>
      <c r="E75" s="69" t="s">
        <v>132</v>
      </c>
      <c r="F75" s="69"/>
      <c r="G75" s="553"/>
      <c r="H75" s="63"/>
      <c r="I75" s="63"/>
      <c r="J75" s="63"/>
      <c r="K75" s="63"/>
      <c r="L75" s="63"/>
      <c r="M75" s="63"/>
      <c r="N75" s="63"/>
      <c r="O75" s="63"/>
      <c r="P75" s="63"/>
      <c r="Q75" s="63"/>
      <c r="R75" s="63"/>
      <c r="S75" s="63"/>
      <c r="T75" s="63"/>
      <c r="U75" s="63"/>
      <c r="V75" s="63"/>
      <c r="W75" s="63"/>
      <c r="X75" s="63"/>
      <c r="Y75" s="63"/>
      <c r="Z75" s="63"/>
      <c r="AA75" s="63"/>
      <c r="AB75" s="63"/>
      <c r="AC75" s="63"/>
      <c r="AD75" s="63"/>
      <c r="AE75" s="63"/>
    </row>
    <row r="76" spans="1:31" s="22" customFormat="1" ht="26.25" customHeight="1" thickBot="1">
      <c r="A76" s="554" t="s">
        <v>321</v>
      </c>
      <c r="B76" s="555"/>
      <c r="C76" s="555"/>
      <c r="D76" s="556">
        <f>D72-D73-D74-D75</f>
        <v>303</v>
      </c>
      <c r="E76" s="555" t="s">
        <v>132</v>
      </c>
      <c r="F76" s="555"/>
      <c r="G76" s="557"/>
      <c r="H76" s="558"/>
      <c r="I76" s="1215" t="s">
        <v>229</v>
      </c>
      <c r="J76" s="1216"/>
      <c r="K76" s="1217"/>
      <c r="L76" s="1211" t="s">
        <v>443</v>
      </c>
      <c r="M76" s="1224"/>
      <c r="N76" s="559" t="s">
        <v>442</v>
      </c>
      <c r="O76" s="1211" t="s">
        <v>228</v>
      </c>
      <c r="P76" s="1212"/>
      <c r="Q76" s="558"/>
      <c r="R76" s="558"/>
      <c r="S76" s="558"/>
      <c r="T76" s="558"/>
      <c r="U76" s="558"/>
      <c r="V76" s="558"/>
      <c r="W76" s="558"/>
      <c r="X76" s="558"/>
      <c r="Y76" s="558"/>
      <c r="Z76" s="558"/>
      <c r="AA76" s="558"/>
      <c r="AB76" s="558"/>
      <c r="AC76" s="558"/>
      <c r="AD76" s="558"/>
      <c r="AE76" s="558"/>
    </row>
    <row r="77" spans="1:31">
      <c r="A77" s="491"/>
      <c r="B77" s="63"/>
      <c r="C77" s="63"/>
      <c r="D77" s="63"/>
      <c r="E77" s="63"/>
      <c r="F77" s="63"/>
      <c r="G77" s="550"/>
      <c r="H77" s="63"/>
      <c r="I77" s="1208" t="s">
        <v>233</v>
      </c>
      <c r="J77" s="1209"/>
      <c r="K77" s="1210"/>
      <c r="L77" s="1222"/>
      <c r="M77" s="1223"/>
      <c r="N77" s="828"/>
      <c r="O77" s="1213">
        <f>L77*N77</f>
        <v>0</v>
      </c>
      <c r="P77" s="1214"/>
      <c r="Q77" s="63"/>
      <c r="R77" s="63"/>
      <c r="S77" s="63"/>
      <c r="T77" s="63"/>
      <c r="U77" s="63"/>
      <c r="V77" s="63"/>
      <c r="W77" s="63"/>
      <c r="X77" s="63"/>
      <c r="Y77" s="63"/>
      <c r="Z77" s="63"/>
      <c r="AA77" s="63"/>
      <c r="AB77" s="63"/>
      <c r="AC77" s="63"/>
      <c r="AD77" s="63"/>
      <c r="AE77" s="63"/>
    </row>
    <row r="78" spans="1:31">
      <c r="A78" s="491" t="s">
        <v>161</v>
      </c>
      <c r="B78" s="63"/>
      <c r="C78" s="63"/>
      <c r="D78" s="831"/>
      <c r="E78" s="63" t="s">
        <v>30</v>
      </c>
      <c r="F78" s="63" t="s">
        <v>187</v>
      </c>
      <c r="G78" s="550"/>
      <c r="H78" s="63"/>
      <c r="I78" s="1225" t="s">
        <v>234</v>
      </c>
      <c r="J78" s="1226"/>
      <c r="K78" s="1227"/>
      <c r="L78" s="1222"/>
      <c r="M78" s="1223"/>
      <c r="N78" s="828"/>
      <c r="O78" s="1220">
        <f>L78*N78</f>
        <v>0</v>
      </c>
      <c r="P78" s="1221"/>
      <c r="Q78" s="63"/>
      <c r="R78" s="63"/>
      <c r="S78" s="63"/>
      <c r="T78" s="63"/>
      <c r="U78" s="63"/>
      <c r="V78" s="63"/>
      <c r="W78" s="63"/>
      <c r="X78" s="63"/>
      <c r="Y78" s="63"/>
      <c r="Z78" s="63"/>
      <c r="AA78" s="63"/>
      <c r="AB78" s="63"/>
      <c r="AC78" s="63"/>
      <c r="AD78" s="63"/>
      <c r="AE78" s="63"/>
    </row>
    <row r="79" spans="1:31">
      <c r="A79" s="491" t="s">
        <v>162</v>
      </c>
      <c r="B79" s="63"/>
      <c r="C79" s="63"/>
      <c r="D79" s="832"/>
      <c r="E79" s="69" t="s">
        <v>163</v>
      </c>
      <c r="F79" s="63"/>
      <c r="G79" s="550"/>
      <c r="H79" s="63"/>
      <c r="I79" s="1225" t="s">
        <v>235</v>
      </c>
      <c r="J79" s="1226"/>
      <c r="K79" s="1227"/>
      <c r="L79" s="1222"/>
      <c r="M79" s="1223"/>
      <c r="N79" s="828"/>
      <c r="O79" s="1220">
        <f>L79*N79</f>
        <v>0</v>
      </c>
      <c r="P79" s="1221"/>
      <c r="Q79" s="63"/>
      <c r="R79" s="63"/>
      <c r="S79" s="63"/>
      <c r="T79" s="63"/>
      <c r="U79" s="63"/>
      <c r="V79" s="63"/>
      <c r="W79" s="63"/>
      <c r="X79" s="63"/>
      <c r="Y79" s="63"/>
      <c r="Z79" s="63"/>
      <c r="AA79" s="63"/>
      <c r="AB79" s="63"/>
      <c r="AC79" s="63"/>
      <c r="AD79" s="63"/>
      <c r="AE79" s="63"/>
    </row>
    <row r="80" spans="1:31">
      <c r="A80" s="491" t="s">
        <v>319</v>
      </c>
      <c r="B80" s="63"/>
      <c r="C80" s="63"/>
      <c r="D80" s="63">
        <f>D78*D79</f>
        <v>0</v>
      </c>
      <c r="E80" s="63" t="s">
        <v>320</v>
      </c>
      <c r="F80" s="63" t="s">
        <v>187</v>
      </c>
      <c r="G80" s="550"/>
      <c r="H80" s="63"/>
      <c r="I80" s="1225" t="s">
        <v>236</v>
      </c>
      <c r="J80" s="1226"/>
      <c r="K80" s="1227"/>
      <c r="L80" s="1222"/>
      <c r="M80" s="1223"/>
      <c r="N80" s="828"/>
      <c r="O80" s="1220">
        <f>L80*N80</f>
        <v>0</v>
      </c>
      <c r="P80" s="1221"/>
      <c r="Q80" s="63"/>
      <c r="R80" s="63"/>
      <c r="S80" s="63"/>
      <c r="T80" s="63"/>
      <c r="U80" s="63"/>
      <c r="V80" s="63"/>
      <c r="W80" s="63"/>
      <c r="X80" s="63"/>
      <c r="Y80" s="63"/>
      <c r="Z80" s="63"/>
      <c r="AA80" s="63"/>
      <c r="AB80" s="63"/>
      <c r="AC80" s="63"/>
      <c r="AD80" s="63"/>
      <c r="AE80" s="63"/>
    </row>
    <row r="81" spans="1:31">
      <c r="A81" s="552" t="s">
        <v>164</v>
      </c>
      <c r="B81" s="69"/>
      <c r="C81" s="69"/>
      <c r="D81" s="69">
        <f>D76</f>
        <v>303</v>
      </c>
      <c r="E81" s="69" t="s">
        <v>132</v>
      </c>
      <c r="F81" s="69"/>
      <c r="G81" s="553"/>
      <c r="H81" s="63"/>
      <c r="I81" s="1225" t="s">
        <v>494</v>
      </c>
      <c r="J81" s="1226"/>
      <c r="K81" s="1227"/>
      <c r="L81" s="1222"/>
      <c r="M81" s="1223"/>
      <c r="N81" s="828"/>
      <c r="O81" s="1220">
        <f t="shared" ref="O81:O86" si="0">L81*N81</f>
        <v>0</v>
      </c>
      <c r="P81" s="1221"/>
      <c r="Q81" s="63"/>
      <c r="R81" s="63"/>
      <c r="S81" s="63"/>
      <c r="T81" s="63"/>
      <c r="U81" s="63"/>
      <c r="V81" s="63"/>
      <c r="W81" s="63"/>
      <c r="X81" s="63"/>
      <c r="Y81" s="63"/>
      <c r="Z81" s="63"/>
      <c r="AA81" s="63"/>
      <c r="AB81" s="63"/>
      <c r="AC81" s="63"/>
      <c r="AD81" s="63"/>
      <c r="AE81" s="63"/>
    </row>
    <row r="82" spans="1:31">
      <c r="A82" s="491" t="s">
        <v>165</v>
      </c>
      <c r="B82" s="63"/>
      <c r="C82" s="63"/>
      <c r="D82" s="420">
        <f>D80*D81</f>
        <v>0</v>
      </c>
      <c r="E82" s="63" t="s">
        <v>30</v>
      </c>
      <c r="F82" s="63" t="s">
        <v>187</v>
      </c>
      <c r="G82" s="550"/>
      <c r="H82" s="63"/>
      <c r="I82" s="1225" t="s">
        <v>495</v>
      </c>
      <c r="J82" s="1226"/>
      <c r="K82" s="1227"/>
      <c r="L82" s="1222"/>
      <c r="M82" s="1223"/>
      <c r="N82" s="828"/>
      <c r="O82" s="1220">
        <f t="shared" si="0"/>
        <v>0</v>
      </c>
      <c r="P82" s="1221"/>
      <c r="Q82" s="63"/>
      <c r="R82" s="63"/>
      <c r="S82" s="63"/>
      <c r="T82" s="63"/>
      <c r="U82" s="63"/>
      <c r="V82" s="63"/>
      <c r="W82" s="63"/>
      <c r="X82" s="63"/>
      <c r="Y82" s="63"/>
      <c r="Z82" s="63"/>
      <c r="AA82" s="63"/>
      <c r="AB82" s="63"/>
      <c r="AC82" s="63"/>
      <c r="AD82" s="63"/>
      <c r="AE82" s="63"/>
    </row>
    <row r="83" spans="1:31" ht="15.75">
      <c r="A83" s="561" t="s">
        <v>171</v>
      </c>
      <c r="B83" s="117"/>
      <c r="C83" s="117"/>
      <c r="D83" s="562">
        <f>ROUND(D82,-3)</f>
        <v>0</v>
      </c>
      <c r="E83" s="117" t="s">
        <v>30</v>
      </c>
      <c r="F83" s="117" t="s">
        <v>187</v>
      </c>
      <c r="G83" s="563"/>
      <c r="H83" s="63"/>
      <c r="I83" s="1225" t="s">
        <v>496</v>
      </c>
      <c r="J83" s="1226"/>
      <c r="K83" s="1227"/>
      <c r="L83" s="1222"/>
      <c r="M83" s="1223"/>
      <c r="N83" s="828"/>
      <c r="O83" s="1220">
        <f t="shared" si="0"/>
        <v>0</v>
      </c>
      <c r="P83" s="1221"/>
      <c r="Q83" s="63"/>
      <c r="R83" s="63"/>
      <c r="S83" s="63"/>
      <c r="T83" s="63"/>
      <c r="U83" s="63"/>
      <c r="V83" s="63"/>
      <c r="W83" s="63"/>
      <c r="X83" s="63"/>
      <c r="Y83" s="63"/>
      <c r="Z83" s="63"/>
      <c r="AA83" s="63"/>
      <c r="AB83" s="63"/>
      <c r="AC83" s="63"/>
      <c r="AD83" s="63"/>
      <c r="AE83" s="63"/>
    </row>
    <row r="84" spans="1:31" ht="16.5" thickBot="1">
      <c r="A84" s="529"/>
      <c r="B84" s="564"/>
      <c r="C84" s="564"/>
      <c r="D84" s="565"/>
      <c r="E84" s="564"/>
      <c r="F84" s="530"/>
      <c r="G84" s="566"/>
      <c r="H84" s="63"/>
      <c r="I84" s="1225" t="s">
        <v>497</v>
      </c>
      <c r="J84" s="1226"/>
      <c r="K84" s="1227"/>
      <c r="L84" s="1222"/>
      <c r="M84" s="1223"/>
      <c r="N84" s="828"/>
      <c r="O84" s="1220">
        <f t="shared" si="0"/>
        <v>0</v>
      </c>
      <c r="P84" s="1221"/>
      <c r="Q84" s="63"/>
      <c r="R84" s="63"/>
      <c r="S84" s="63"/>
      <c r="T84" s="63"/>
      <c r="U84" s="63"/>
      <c r="V84" s="63"/>
      <c r="W84" s="63"/>
      <c r="X84" s="63"/>
      <c r="Y84" s="63"/>
      <c r="Z84" s="63"/>
      <c r="AA84" s="63"/>
      <c r="AB84" s="63"/>
      <c r="AC84" s="63"/>
      <c r="AD84" s="63"/>
      <c r="AE84" s="63"/>
    </row>
    <row r="85" spans="1:31">
      <c r="A85" s="491"/>
      <c r="B85" s="63"/>
      <c r="C85" s="63"/>
      <c r="D85" s="63"/>
      <c r="E85" s="63"/>
      <c r="F85" s="63"/>
      <c r="G85" s="550"/>
      <c r="H85" s="63"/>
      <c r="I85" s="1225" t="s">
        <v>498</v>
      </c>
      <c r="J85" s="1226"/>
      <c r="K85" s="1227"/>
      <c r="L85" s="1222"/>
      <c r="M85" s="1223"/>
      <c r="N85" s="828"/>
      <c r="O85" s="1220">
        <f t="shared" si="0"/>
        <v>0</v>
      </c>
      <c r="P85" s="1221"/>
      <c r="Q85" s="63"/>
      <c r="R85" s="63"/>
      <c r="S85" s="63"/>
      <c r="T85" s="63"/>
      <c r="U85" s="63"/>
      <c r="V85" s="63"/>
      <c r="W85" s="63"/>
      <c r="X85" s="63"/>
      <c r="Y85" s="63"/>
      <c r="Z85" s="63"/>
      <c r="AA85" s="63"/>
      <c r="AB85" s="63"/>
      <c r="AC85" s="63"/>
      <c r="AD85" s="63"/>
      <c r="AE85" s="63"/>
    </row>
    <row r="86" spans="1:31">
      <c r="A86" s="491" t="s">
        <v>306</v>
      </c>
      <c r="B86" s="1218">
        <f>Rentabilität!E21</f>
        <v>100000</v>
      </c>
      <c r="C86" s="1219"/>
      <c r="D86" s="168" t="s">
        <v>30</v>
      </c>
      <c r="E86" s="63"/>
      <c r="F86" s="63"/>
      <c r="G86" s="550"/>
      <c r="H86" s="63"/>
      <c r="I86" s="1246" t="s">
        <v>499</v>
      </c>
      <c r="J86" s="1247"/>
      <c r="K86" s="1248"/>
      <c r="L86" s="1222"/>
      <c r="M86" s="1223"/>
      <c r="N86" s="828"/>
      <c r="O86" s="1220">
        <f t="shared" si="0"/>
        <v>0</v>
      </c>
      <c r="P86" s="1221"/>
      <c r="Q86" s="63"/>
      <c r="R86" s="63"/>
      <c r="S86" s="63"/>
      <c r="T86" s="63"/>
      <c r="U86" s="63"/>
      <c r="V86" s="63"/>
      <c r="W86" s="63"/>
      <c r="X86" s="63"/>
      <c r="Y86" s="63"/>
      <c r="Z86" s="63"/>
      <c r="AA86" s="63"/>
      <c r="AB86" s="63"/>
      <c r="AC86" s="63"/>
      <c r="AD86" s="63"/>
      <c r="AE86" s="63"/>
    </row>
    <row r="87" spans="1:31">
      <c r="A87" s="491" t="s">
        <v>305</v>
      </c>
      <c r="B87" s="541"/>
      <c r="C87" s="888">
        <v>0.19</v>
      </c>
      <c r="D87" s="168"/>
      <c r="E87" s="63"/>
      <c r="F87" s="63"/>
      <c r="G87" s="550"/>
      <c r="H87" s="63"/>
      <c r="I87" s="372" t="s">
        <v>231</v>
      </c>
      <c r="J87" s="223"/>
      <c r="K87" s="86"/>
      <c r="L87" s="118"/>
      <c r="M87" s="87"/>
      <c r="N87" s="560">
        <f>SUM(N77:N86)</f>
        <v>0</v>
      </c>
      <c r="O87" s="1228">
        <f>SUM(O77:P86)</f>
        <v>0</v>
      </c>
      <c r="P87" s="1229"/>
      <c r="Q87" s="63"/>
      <c r="R87" s="63"/>
      <c r="S87" s="63"/>
      <c r="T87" s="63"/>
      <c r="U87" s="63"/>
      <c r="V87" s="63"/>
      <c r="W87" s="63"/>
      <c r="X87" s="63"/>
      <c r="Y87" s="63"/>
      <c r="Z87" s="63"/>
      <c r="AA87" s="63"/>
      <c r="AB87" s="63"/>
      <c r="AC87" s="63"/>
      <c r="AD87" s="63"/>
      <c r="AE87" s="63"/>
    </row>
    <row r="88" spans="1:31">
      <c r="A88" s="491" t="s">
        <v>307</v>
      </c>
      <c r="B88" s="1218"/>
      <c r="C88" s="1219"/>
      <c r="D88" s="168">
        <f>B86+B86*C87</f>
        <v>119000</v>
      </c>
      <c r="E88" s="63" t="s">
        <v>30</v>
      </c>
      <c r="F88" s="63"/>
      <c r="G88" s="550"/>
      <c r="H88" s="63"/>
      <c r="I88" s="63"/>
      <c r="J88" s="63"/>
      <c r="K88" s="63"/>
      <c r="L88" s="63"/>
      <c r="M88" s="63"/>
      <c r="N88" s="63"/>
      <c r="O88" s="63"/>
      <c r="P88" s="63"/>
      <c r="Q88" s="63"/>
      <c r="R88" s="63"/>
      <c r="S88" s="63"/>
      <c r="T88" s="63"/>
      <c r="U88" s="63"/>
      <c r="V88" s="63"/>
      <c r="W88" s="63"/>
      <c r="X88" s="63"/>
      <c r="Y88" s="63"/>
      <c r="Z88" s="63"/>
      <c r="AA88" s="63"/>
      <c r="AB88" s="63"/>
      <c r="AC88" s="63"/>
      <c r="AD88" s="63"/>
      <c r="AE88" s="63"/>
    </row>
    <row r="89" spans="1:31">
      <c r="A89" s="552" t="s">
        <v>166</v>
      </c>
      <c r="B89" s="69"/>
      <c r="C89" s="69"/>
      <c r="D89" s="567">
        <f>D78</f>
        <v>0</v>
      </c>
      <c r="E89" s="69" t="s">
        <v>30</v>
      </c>
      <c r="F89" s="69"/>
      <c r="G89" s="553"/>
      <c r="H89" s="63"/>
      <c r="I89" s="63"/>
      <c r="J89" s="63"/>
      <c r="K89" s="63"/>
      <c r="L89" s="63"/>
      <c r="M89" s="63"/>
      <c r="N89" s="63"/>
      <c r="O89" s="63"/>
      <c r="P89" s="63"/>
      <c r="Q89" s="63"/>
      <c r="R89" s="63"/>
      <c r="S89" s="63"/>
      <c r="T89" s="63"/>
      <c r="U89" s="63"/>
      <c r="V89" s="63"/>
      <c r="W89" s="63"/>
      <c r="X89" s="63"/>
      <c r="Y89" s="63"/>
      <c r="Z89" s="63"/>
      <c r="AA89" s="63"/>
      <c r="AB89" s="63"/>
      <c r="AC89" s="63"/>
      <c r="AD89" s="63"/>
      <c r="AE89" s="63"/>
    </row>
    <row r="90" spans="1:31">
      <c r="A90" s="491" t="s">
        <v>167</v>
      </c>
      <c r="B90" s="63"/>
      <c r="C90" s="63"/>
      <c r="D90" s="168">
        <f>IF(D89=0,0,D88/D89)</f>
        <v>0</v>
      </c>
      <c r="E90" s="63" t="s">
        <v>168</v>
      </c>
      <c r="F90" s="63"/>
      <c r="G90" s="550"/>
      <c r="H90" s="63"/>
      <c r="I90" s="63"/>
      <c r="J90" s="63"/>
      <c r="K90" s="63"/>
      <c r="L90" s="63"/>
      <c r="M90" s="63"/>
      <c r="N90" s="63"/>
      <c r="O90" s="63"/>
      <c r="P90" s="63"/>
      <c r="Q90" s="63"/>
      <c r="R90" s="63"/>
      <c r="S90" s="63"/>
      <c r="T90" s="63"/>
      <c r="U90" s="63"/>
      <c r="V90" s="63"/>
      <c r="W90" s="63"/>
      <c r="X90" s="63"/>
      <c r="Y90" s="63"/>
      <c r="Z90" s="63"/>
      <c r="AA90" s="63"/>
      <c r="AB90" s="63"/>
      <c r="AC90" s="63"/>
      <c r="AD90" s="63"/>
      <c r="AE90" s="63"/>
    </row>
    <row r="91" spans="1:31">
      <c r="A91" s="552" t="s">
        <v>169</v>
      </c>
      <c r="B91" s="69"/>
      <c r="C91" s="69"/>
      <c r="D91" s="69">
        <f>D76</f>
        <v>303</v>
      </c>
      <c r="E91" s="69" t="s">
        <v>132</v>
      </c>
      <c r="F91" s="69"/>
      <c r="G91" s="553"/>
      <c r="H91" s="63"/>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ht="16.5" thickBot="1">
      <c r="A92" s="568" t="s">
        <v>170</v>
      </c>
      <c r="B92" s="569"/>
      <c r="C92" s="569"/>
      <c r="D92" s="570">
        <f>D90/D91</f>
        <v>0</v>
      </c>
      <c r="E92" s="569" t="s">
        <v>168</v>
      </c>
      <c r="F92" s="569"/>
      <c r="G92" s="571"/>
      <c r="H92" s="63"/>
      <c r="I92" s="63"/>
      <c r="J92" s="63"/>
      <c r="K92" s="63"/>
      <c r="L92" s="63"/>
      <c r="M92" s="63"/>
      <c r="N92" s="63"/>
      <c r="O92" s="63"/>
      <c r="P92" s="63"/>
      <c r="Q92" s="63"/>
      <c r="R92" s="63"/>
      <c r="S92" s="63"/>
      <c r="T92" s="63"/>
      <c r="U92" s="63"/>
      <c r="V92" s="63"/>
      <c r="W92" s="63"/>
      <c r="X92" s="63"/>
      <c r="Y92" s="63"/>
      <c r="Z92" s="63"/>
      <c r="AA92" s="63"/>
      <c r="AB92" s="63"/>
      <c r="AC92" s="63"/>
      <c r="AD92" s="63"/>
      <c r="AE92" s="63"/>
    </row>
    <row r="93" spans="1:31" ht="13.5" thickTop="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row>
    <row r="94" spans="1:3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row>
    <row r="97" spans="1:3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row>
    <row r="98" spans="1:3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row>
    <row r="99" spans="1:3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row>
    <row r="100" spans="1:3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row>
    <row r="101" spans="1:3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row>
    <row r="102" spans="1:3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row>
    <row r="103" spans="1:3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row>
    <row r="104" spans="1:3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row>
    <row r="105" spans="1:3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row>
    <row r="106" spans="1:3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row>
    <row r="107" spans="1:3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row>
    <row r="108" spans="1:3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row>
    <row r="109" spans="1:3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row>
    <row r="110" spans="1:31" ht="18">
      <c r="A110" s="112" t="str">
        <f xml:space="preserve"> CONCATENATE("Umsatz nach Produkten/Dienstleistungen des Unternehmens:  ",Startseite!C14)</f>
        <v xml:space="preserve">Umsatz nach Produkten/Dienstleistungen des Unternehmens:  </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row>
    <row r="111" spans="1:31">
      <c r="A111" s="63"/>
      <c r="B111" s="63"/>
      <c r="C111" s="63"/>
      <c r="D111" s="63"/>
      <c r="E111" s="63"/>
      <c r="F111" s="63"/>
      <c r="G111" s="63"/>
      <c r="H111" s="63"/>
      <c r="I111" s="63"/>
      <c r="J111" s="63"/>
      <c r="K111" s="63"/>
      <c r="L111" s="63"/>
      <c r="M111" s="63"/>
      <c r="N111" s="63"/>
      <c r="O111" s="63"/>
      <c r="Q111" s="63"/>
      <c r="R111" s="914" t="s">
        <v>520</v>
      </c>
      <c r="S111" s="63"/>
      <c r="T111" s="63"/>
      <c r="U111" s="63"/>
      <c r="V111" s="63"/>
      <c r="W111" s="63"/>
      <c r="X111" s="63"/>
      <c r="Y111" s="63"/>
      <c r="Z111" s="63"/>
      <c r="AA111" s="63"/>
      <c r="AB111" s="63"/>
      <c r="AC111" s="63"/>
      <c r="AD111" s="63"/>
      <c r="AE111" s="63"/>
    </row>
    <row r="112" spans="1:31">
      <c r="A112" s="1231" t="s">
        <v>208</v>
      </c>
      <c r="B112" s="370"/>
      <c r="C112" s="1233" t="s">
        <v>290</v>
      </c>
      <c r="D112" s="1040"/>
      <c r="E112" s="1041"/>
      <c r="F112" s="1234" t="s">
        <v>209</v>
      </c>
      <c r="G112" s="1235"/>
      <c r="H112" s="1236"/>
      <c r="I112" s="158" t="str">
        <f>IF(C113="Jahr","Jahres-",IF(C113="Monat","Monats-",IF(C113="Woche","Wochen-",IF(C113="Tag","Tages-"))))</f>
        <v>Monats-</v>
      </c>
      <c r="J112" s="63"/>
      <c r="K112" s="63"/>
      <c r="L112" s="63"/>
      <c r="M112" s="63"/>
      <c r="N112" s="63"/>
      <c r="O112" s="63"/>
      <c r="P112" s="63"/>
      <c r="Q112" s="63"/>
      <c r="R112" s="63"/>
      <c r="S112" s="63"/>
      <c r="T112" s="63"/>
      <c r="U112" s="63"/>
      <c r="V112" s="63"/>
      <c r="W112" s="63"/>
      <c r="X112" s="63"/>
      <c r="Y112" s="63"/>
      <c r="Z112" s="63"/>
      <c r="AA112" s="63"/>
      <c r="AB112" s="63"/>
      <c r="AC112" s="63"/>
      <c r="AD112" s="63"/>
      <c r="AE112" s="63"/>
    </row>
    <row r="113" spans="1:31" ht="25.5">
      <c r="A113" s="1232"/>
      <c r="B113" s="223"/>
      <c r="C113" s="1240" t="s">
        <v>289</v>
      </c>
      <c r="D113" s="1241"/>
      <c r="E113" s="1242"/>
      <c r="F113" s="1237"/>
      <c r="G113" s="1238"/>
      <c r="H113" s="1239"/>
      <c r="I113" s="572" t="s">
        <v>210</v>
      </c>
      <c r="J113" s="63"/>
      <c r="K113" s="1243" t="s">
        <v>356</v>
      </c>
      <c r="L113" s="1244"/>
      <c r="M113" s="1245"/>
      <c r="N113" s="1109"/>
      <c r="O113" s="63"/>
      <c r="P113" s="63"/>
      <c r="Q113" s="63"/>
      <c r="R113" s="63"/>
      <c r="S113" s="63"/>
      <c r="T113" s="63"/>
      <c r="U113" s="63"/>
      <c r="V113" s="63"/>
      <c r="W113" s="63"/>
      <c r="X113" s="63"/>
      <c r="Y113" s="63"/>
      <c r="Z113" s="63"/>
      <c r="AA113" s="63"/>
      <c r="AB113" s="63"/>
      <c r="AC113" s="63"/>
      <c r="AD113" s="63"/>
      <c r="AE113" s="63"/>
    </row>
    <row r="114" spans="1:31">
      <c r="A114" s="889" t="s">
        <v>288</v>
      </c>
      <c r="B114" s="70"/>
      <c r="C114" s="1196"/>
      <c r="D114" s="1197"/>
      <c r="E114" s="1198"/>
      <c r="F114" s="1199"/>
      <c r="G114" s="1200"/>
      <c r="H114" s="1201"/>
      <c r="I114" s="414">
        <f>ROUND($C114*F114,-1)</f>
        <v>0</v>
      </c>
      <c r="J114" s="63"/>
      <c r="K114" s="1211" t="s">
        <v>232</v>
      </c>
      <c r="L114" s="1230"/>
      <c r="M114" s="1224"/>
      <c r="N114" s="891">
        <v>5</v>
      </c>
      <c r="O114" s="63"/>
      <c r="P114" s="63"/>
      <c r="Q114" s="63"/>
      <c r="R114" s="63"/>
      <c r="S114" s="63"/>
      <c r="T114" s="63"/>
      <c r="U114" s="63"/>
      <c r="V114" s="63"/>
      <c r="W114" s="63"/>
      <c r="X114" s="63"/>
      <c r="Y114" s="63"/>
      <c r="Z114" s="63"/>
      <c r="AA114" s="63"/>
      <c r="AB114" s="63"/>
      <c r="AC114" s="63"/>
      <c r="AD114" s="63"/>
      <c r="AE114" s="63"/>
    </row>
    <row r="115" spans="1:31">
      <c r="A115" s="889" t="s">
        <v>214</v>
      </c>
      <c r="B115" s="70"/>
      <c r="C115" s="1196"/>
      <c r="D115" s="1197"/>
      <c r="E115" s="1198"/>
      <c r="F115" s="1199"/>
      <c r="G115" s="1200"/>
      <c r="H115" s="1201"/>
      <c r="I115" s="414">
        <f t="shared" ref="I115:I123" si="1">ROUND($C115*F115,-1)</f>
        <v>0</v>
      </c>
      <c r="J115" s="63"/>
      <c r="K115" s="92"/>
      <c r="L115" s="63"/>
      <c r="M115" s="63"/>
      <c r="N115" s="573" t="str">
        <f>IF(OR(N114&lt;1,N114&gt;7),"Falsche Eingabe","")</f>
        <v/>
      </c>
      <c r="O115" s="63"/>
      <c r="P115" s="63"/>
      <c r="Q115" s="63"/>
      <c r="R115" s="63"/>
      <c r="S115" s="63"/>
      <c r="T115" s="63"/>
      <c r="U115" s="63"/>
      <c r="V115" s="63"/>
      <c r="W115" s="63"/>
      <c r="X115" s="63"/>
      <c r="Y115" s="63"/>
      <c r="Z115" s="63"/>
      <c r="AA115" s="63"/>
      <c r="AB115" s="63"/>
      <c r="AC115" s="63"/>
      <c r="AD115" s="63"/>
      <c r="AE115" s="63"/>
    </row>
    <row r="116" spans="1:31">
      <c r="A116" s="889" t="s">
        <v>215</v>
      </c>
      <c r="B116" s="70"/>
      <c r="C116" s="1196"/>
      <c r="D116" s="1197"/>
      <c r="E116" s="1198"/>
      <c r="F116" s="1199"/>
      <c r="G116" s="1200"/>
      <c r="H116" s="1201"/>
      <c r="I116" s="414">
        <f t="shared" si="1"/>
        <v>0</v>
      </c>
      <c r="J116" s="63"/>
      <c r="K116" s="86" t="s">
        <v>238</v>
      </c>
      <c r="L116" s="118"/>
      <c r="M116" s="87"/>
      <c r="N116" s="891">
        <v>12</v>
      </c>
      <c r="O116" s="63"/>
      <c r="P116" s="63"/>
      <c r="Q116" s="63"/>
      <c r="R116" s="63"/>
      <c r="S116" s="63"/>
      <c r="T116" s="63"/>
      <c r="U116" s="63"/>
      <c r="V116" s="63"/>
      <c r="W116" s="63"/>
      <c r="X116" s="63"/>
      <c r="Y116" s="63"/>
      <c r="Z116" s="63"/>
      <c r="AA116" s="63"/>
      <c r="AB116" s="63"/>
      <c r="AC116" s="63"/>
      <c r="AD116" s="63"/>
      <c r="AE116" s="63"/>
    </row>
    <row r="117" spans="1:31">
      <c r="A117" s="889" t="s">
        <v>216</v>
      </c>
      <c r="B117" s="70"/>
      <c r="C117" s="1196"/>
      <c r="D117" s="1197"/>
      <c r="E117" s="1198"/>
      <c r="F117" s="1199"/>
      <c r="G117" s="1200"/>
      <c r="H117" s="1201"/>
      <c r="I117" s="414">
        <f t="shared" si="1"/>
        <v>0</v>
      </c>
      <c r="J117" s="63"/>
      <c r="K117" s="63"/>
      <c r="L117" s="63"/>
      <c r="M117" s="63"/>
      <c r="N117" s="406" t="str">
        <f>IF(OR(N116&lt;1,N116&gt;12),"Falsche Eingabe","")</f>
        <v/>
      </c>
      <c r="O117" s="63"/>
      <c r="P117" s="63"/>
      <c r="Q117" s="63"/>
      <c r="R117" s="63"/>
      <c r="S117" s="63"/>
      <c r="T117" s="63"/>
      <c r="U117" s="63"/>
      <c r="V117" s="63"/>
      <c r="W117" s="63"/>
      <c r="X117" s="63"/>
      <c r="Y117" s="63"/>
      <c r="Z117" s="63"/>
      <c r="AA117" s="63"/>
      <c r="AB117" s="63"/>
      <c r="AC117" s="63"/>
      <c r="AD117" s="63"/>
      <c r="AE117" s="63"/>
    </row>
    <row r="118" spans="1:31">
      <c r="A118" s="889" t="s">
        <v>217</v>
      </c>
      <c r="B118" s="70"/>
      <c r="C118" s="1196"/>
      <c r="D118" s="1197"/>
      <c r="E118" s="1198"/>
      <c r="F118" s="1199"/>
      <c r="G118" s="1200"/>
      <c r="H118" s="1201"/>
      <c r="I118" s="414">
        <f t="shared" si="1"/>
        <v>0</v>
      </c>
      <c r="J118" s="63"/>
      <c r="K118" s="63"/>
      <c r="L118" s="63"/>
      <c r="M118" s="63"/>
      <c r="N118" s="63"/>
      <c r="O118" s="63"/>
      <c r="P118" s="63"/>
      <c r="Q118" s="63"/>
      <c r="R118" s="63"/>
      <c r="S118" s="63"/>
      <c r="T118" s="63"/>
      <c r="U118" s="63"/>
      <c r="V118" s="63"/>
      <c r="W118" s="63"/>
      <c r="X118" s="63"/>
      <c r="Y118" s="63"/>
      <c r="Z118" s="63"/>
      <c r="AA118" s="63"/>
      <c r="AB118" s="63"/>
      <c r="AC118" s="63"/>
      <c r="AD118" s="63"/>
      <c r="AE118" s="63"/>
    </row>
    <row r="119" spans="1:31">
      <c r="A119" s="889" t="s">
        <v>218</v>
      </c>
      <c r="B119" s="70"/>
      <c r="C119" s="1196"/>
      <c r="D119" s="1197"/>
      <c r="E119" s="1198"/>
      <c r="F119" s="1199"/>
      <c r="G119" s="1200"/>
      <c r="H119" s="1201"/>
      <c r="I119" s="414">
        <f t="shared" si="1"/>
        <v>0</v>
      </c>
      <c r="J119" s="63"/>
      <c r="K119" s="63"/>
      <c r="L119" s="63"/>
      <c r="M119" s="63"/>
      <c r="N119" s="63"/>
      <c r="O119" s="63"/>
      <c r="P119" s="63"/>
      <c r="Q119" s="63"/>
      <c r="R119" s="63"/>
      <c r="S119" s="63"/>
      <c r="T119" s="63"/>
      <c r="U119" s="63"/>
      <c r="V119" s="63"/>
      <c r="W119" s="63"/>
      <c r="X119" s="63"/>
      <c r="Y119" s="63"/>
      <c r="Z119" s="63"/>
      <c r="AA119" s="63"/>
      <c r="AB119" s="63"/>
      <c r="AC119" s="63"/>
      <c r="AD119" s="63"/>
      <c r="AE119" s="63"/>
    </row>
    <row r="120" spans="1:31">
      <c r="A120" s="889" t="s">
        <v>219</v>
      </c>
      <c r="B120" s="70"/>
      <c r="C120" s="1196"/>
      <c r="D120" s="1197"/>
      <c r="E120" s="1198"/>
      <c r="F120" s="1199"/>
      <c r="G120" s="1200"/>
      <c r="H120" s="1201"/>
      <c r="I120" s="414">
        <f t="shared" si="1"/>
        <v>0</v>
      </c>
      <c r="J120" s="63"/>
      <c r="K120" s="63"/>
      <c r="L120" s="63"/>
      <c r="M120" s="63"/>
      <c r="N120" s="63"/>
      <c r="O120" s="63"/>
      <c r="P120" s="63"/>
      <c r="Q120" s="63"/>
      <c r="R120" s="63"/>
      <c r="S120" s="63"/>
      <c r="T120" s="63"/>
      <c r="U120" s="63"/>
      <c r="V120" s="63"/>
      <c r="W120" s="63"/>
      <c r="X120" s="63"/>
      <c r="Y120" s="63"/>
      <c r="Z120" s="63"/>
      <c r="AA120" s="63"/>
      <c r="AB120" s="63"/>
      <c r="AC120" s="63"/>
      <c r="AD120" s="63"/>
      <c r="AE120" s="63"/>
    </row>
    <row r="121" spans="1:31">
      <c r="A121" s="889" t="s">
        <v>220</v>
      </c>
      <c r="B121" s="70"/>
      <c r="C121" s="1196"/>
      <c r="D121" s="1197"/>
      <c r="E121" s="1198"/>
      <c r="F121" s="1199"/>
      <c r="G121" s="1200"/>
      <c r="H121" s="1201"/>
      <c r="I121" s="414">
        <f t="shared" si="1"/>
        <v>0</v>
      </c>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c r="A122" s="889" t="s">
        <v>221</v>
      </c>
      <c r="B122" s="63"/>
      <c r="C122" s="1196"/>
      <c r="D122" s="1197"/>
      <c r="E122" s="1198"/>
      <c r="F122" s="1199"/>
      <c r="G122" s="1200"/>
      <c r="H122" s="1201"/>
      <c r="I122" s="414">
        <f t="shared" si="1"/>
        <v>0</v>
      </c>
      <c r="J122" s="63"/>
      <c r="K122" s="63"/>
      <c r="L122" s="63"/>
      <c r="M122" s="63"/>
      <c r="N122" s="63"/>
      <c r="O122" s="63"/>
      <c r="P122" s="63"/>
      <c r="Q122" s="63"/>
      <c r="R122" s="63"/>
      <c r="S122" s="63"/>
      <c r="T122" s="63"/>
      <c r="U122" s="63"/>
      <c r="V122" s="63"/>
      <c r="W122" s="63"/>
      <c r="X122" s="63"/>
      <c r="Y122" s="63"/>
      <c r="Z122" s="63"/>
      <c r="AA122" s="63"/>
      <c r="AB122" s="63"/>
      <c r="AC122" s="63"/>
      <c r="AD122" s="63"/>
      <c r="AE122" s="63"/>
    </row>
    <row r="123" spans="1:31" ht="13.5" thickBot="1">
      <c r="A123" s="890" t="s">
        <v>222</v>
      </c>
      <c r="B123" s="574"/>
      <c r="C123" s="1196"/>
      <c r="D123" s="1197"/>
      <c r="E123" s="1198"/>
      <c r="F123" s="1199"/>
      <c r="G123" s="1200"/>
      <c r="H123" s="1201"/>
      <c r="I123" s="575">
        <f t="shared" si="1"/>
        <v>0</v>
      </c>
      <c r="J123" s="63"/>
      <c r="K123" s="63"/>
      <c r="L123" s="63"/>
      <c r="M123" s="63"/>
      <c r="N123" s="63"/>
      <c r="O123" s="63"/>
      <c r="P123" s="63"/>
      <c r="Q123" s="63"/>
      <c r="R123" s="63"/>
      <c r="S123" s="63"/>
      <c r="T123" s="63"/>
      <c r="U123" s="63"/>
      <c r="V123" s="63"/>
      <c r="W123" s="63"/>
      <c r="X123" s="63"/>
      <c r="Y123" s="63"/>
      <c r="Z123" s="63"/>
      <c r="AA123" s="63"/>
      <c r="AB123" s="63"/>
      <c r="AC123" s="63"/>
      <c r="AD123" s="63"/>
      <c r="AE123" s="63"/>
    </row>
    <row r="124" spans="1:31" ht="15.75">
      <c r="A124" s="576" t="str">
        <f>IF(C113="Jahr","erwarteter Jahresumsatz in EUR",IF(C113="Monat","erwarteter Monatsumsatz in EUR",IF(C113="Woche","erwarteter Wochenumsatz in EUR",IF(C113="Tag","erwarteter Tagesumsatz in EUR"))))</f>
        <v>erwarteter Monatsumsatz in EUR</v>
      </c>
      <c r="B124" s="577"/>
      <c r="C124" s="578"/>
      <c r="D124" s="578"/>
      <c r="E124" s="578"/>
      <c r="F124" s="577"/>
      <c r="G124" s="577"/>
      <c r="H124" s="577"/>
      <c r="I124" s="579">
        <f>SUM(I114:I123)</f>
        <v>0</v>
      </c>
      <c r="J124" s="63"/>
      <c r="K124" s="63"/>
      <c r="L124" s="63"/>
      <c r="M124" s="63"/>
      <c r="N124" s="63"/>
      <c r="O124" s="63"/>
      <c r="P124" s="63"/>
      <c r="Q124" s="63"/>
      <c r="R124" s="63"/>
      <c r="S124" s="63"/>
      <c r="T124" s="63"/>
      <c r="U124" s="63"/>
      <c r="V124" s="63"/>
      <c r="W124" s="63"/>
      <c r="X124" s="63"/>
      <c r="Y124" s="63"/>
      <c r="Z124" s="63"/>
      <c r="AA124" s="63"/>
      <c r="AB124" s="63"/>
      <c r="AC124" s="63"/>
      <c r="AD124" s="63"/>
      <c r="AE124" s="63"/>
    </row>
    <row r="125" spans="1:31" ht="15.75">
      <c r="A125" s="580" t="s">
        <v>213</v>
      </c>
      <c r="B125" s="581"/>
      <c r="C125" s="1202">
        <f>SUM(C114:E123)</f>
        <v>0</v>
      </c>
      <c r="D125" s="1202"/>
      <c r="E125" s="1203"/>
      <c r="F125" s="581"/>
      <c r="G125" s="581"/>
      <c r="H125" s="581"/>
      <c r="I125" s="582"/>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ht="15.75">
      <c r="A126" s="63"/>
      <c r="B126" s="117"/>
      <c r="C126" s="117"/>
      <c r="D126" s="117"/>
      <c r="E126" s="117"/>
      <c r="F126" s="117"/>
      <c r="G126" s="117"/>
      <c r="H126" s="117"/>
      <c r="I126" s="547"/>
      <c r="J126" s="63"/>
      <c r="K126" s="63"/>
      <c r="L126" s="63"/>
      <c r="M126" s="117"/>
      <c r="N126" s="63"/>
      <c r="O126" s="63"/>
      <c r="P126" s="63"/>
      <c r="Q126" s="63"/>
      <c r="R126" s="63"/>
      <c r="S126" s="63"/>
      <c r="T126" s="63"/>
      <c r="U126" s="63"/>
      <c r="V126" s="63"/>
      <c r="W126" s="63"/>
      <c r="X126" s="63"/>
      <c r="Y126" s="63"/>
      <c r="Z126" s="63"/>
      <c r="AA126" s="63"/>
      <c r="AB126" s="63"/>
      <c r="AC126" s="63"/>
      <c r="AD126" s="63"/>
      <c r="AE126" s="63"/>
    </row>
    <row r="127" spans="1:31" ht="15.75">
      <c r="A127" s="63"/>
      <c r="B127" s="117"/>
      <c r="C127" s="117"/>
      <c r="D127" s="117"/>
      <c r="E127" s="117"/>
      <c r="F127" s="117"/>
      <c r="G127" s="117"/>
      <c r="H127" s="117"/>
      <c r="I127" s="547"/>
      <c r="J127" s="63"/>
      <c r="K127" s="63"/>
      <c r="L127" s="63"/>
      <c r="M127" s="117"/>
      <c r="N127" s="63"/>
      <c r="O127" s="63"/>
      <c r="P127" s="63"/>
      <c r="Q127" s="63"/>
      <c r="R127" s="63"/>
      <c r="S127" s="63"/>
      <c r="T127" s="63"/>
      <c r="U127" s="63"/>
      <c r="V127" s="63"/>
      <c r="W127" s="63"/>
      <c r="X127" s="63"/>
      <c r="Y127" s="63"/>
      <c r="Z127" s="63"/>
      <c r="AA127" s="63"/>
      <c r="AB127" s="63"/>
      <c r="AC127" s="63"/>
      <c r="AD127" s="63"/>
      <c r="AE127" s="63"/>
    </row>
    <row r="128" spans="1:31" ht="43.5" customHeight="1">
      <c r="A128" s="1183" t="s">
        <v>208</v>
      </c>
      <c r="B128" s="1061" t="s">
        <v>223</v>
      </c>
      <c r="C128" s="1185"/>
      <c r="D128" s="1186" t="str">
        <f>IF(B$129="Jahr","Jahresumsatz",IF(B$129="Monat","Monatsumsatz",IF(B$129="Woche","Wochenumsatz",IF(B$129="Tag","Tagesumsatz"))))</f>
        <v>Tagesumsatz</v>
      </c>
      <c r="E128" s="1187"/>
      <c r="F128" s="1061" t="s">
        <v>223</v>
      </c>
      <c r="G128" s="1188"/>
      <c r="H128" s="1186" t="str">
        <f>IF(F$129="Jahr","Jahresumsatz",IF(F$129="Monat","Monatsumsatz",IF(F$129="Woche","Wochenumsatz",IF(F$129="Tag","Tagesumsatz"))))</f>
        <v>Wochenumsatz</v>
      </c>
      <c r="I128" s="1187"/>
      <c r="J128" s="1061" t="s">
        <v>223</v>
      </c>
      <c r="K128" s="1185"/>
      <c r="L128" s="1186" t="str">
        <f>IF(J$129="Jahr","Jahresumsatz",IF(J$129="Monat","Monatsumsatz",IF(J$129="Woche","Wochenumsatz",IF(J$129="Tag","Tagesumsatz"))))</f>
        <v>Jahresumsatz</v>
      </c>
      <c r="M128" s="1187"/>
      <c r="N128" s="63"/>
      <c r="O128" s="63"/>
      <c r="P128" s="63"/>
      <c r="Q128" s="63"/>
      <c r="R128" s="63"/>
      <c r="S128" s="63"/>
      <c r="T128" s="63"/>
      <c r="U128" s="63"/>
      <c r="V128" s="63"/>
      <c r="W128" s="63"/>
      <c r="X128" s="63"/>
      <c r="Y128" s="63"/>
      <c r="Z128" s="63"/>
      <c r="AA128" s="63"/>
      <c r="AB128" s="63"/>
      <c r="AC128" s="63"/>
      <c r="AD128" s="63"/>
      <c r="AE128" s="63"/>
    </row>
    <row r="129" spans="1:31">
      <c r="A129" s="1184"/>
      <c r="B129" s="1189" t="str">
        <f>IF($C$113="Jahr","Monat",IF($C$113="Monat","Tag",IF($C$113="Woche","Tag",IF($C$113="Tag","Woche","Falsch in C80"))))</f>
        <v>Tag</v>
      </c>
      <c r="C129" s="1190"/>
      <c r="D129" s="1194" t="s">
        <v>211</v>
      </c>
      <c r="E129" s="1195"/>
      <c r="F129" s="1189" t="str">
        <f>IF($C113="Jahr","Woche",IF($C113="Monat","Woche",IF($C113="Woche","Monat",IF($C113="Tag","Monat","Falsch in C80"))))</f>
        <v>Woche</v>
      </c>
      <c r="G129" s="1190"/>
      <c r="H129" s="1194" t="s">
        <v>211</v>
      </c>
      <c r="I129" s="1195"/>
      <c r="J129" s="1189" t="str">
        <f>IF($C113="Jahr","Tag",IF($C113="Monat","Jahr",IF($C113="Woche","Jahr",IF($C113="Tag","Jahr","Falsch in C80"))))</f>
        <v>Jahr</v>
      </c>
      <c r="K129" s="1191"/>
      <c r="L129" s="1192" t="s">
        <v>211</v>
      </c>
      <c r="M129" s="1193"/>
      <c r="N129" s="63"/>
      <c r="O129" s="63"/>
      <c r="P129" s="63"/>
      <c r="Q129" s="63"/>
      <c r="R129" s="63"/>
      <c r="S129" s="63"/>
      <c r="T129" s="63"/>
      <c r="U129" s="63"/>
      <c r="V129" s="63"/>
      <c r="W129" s="63"/>
      <c r="X129" s="63"/>
      <c r="Y129" s="63"/>
      <c r="Z129" s="63"/>
      <c r="AA129" s="63"/>
      <c r="AB129" s="63"/>
      <c r="AC129" s="63"/>
      <c r="AD129" s="63"/>
      <c r="AE129" s="63"/>
    </row>
    <row r="130" spans="1:31">
      <c r="A130" s="377" t="str">
        <f t="shared" ref="A130:A139" si="2">A114</f>
        <v>Umsatzbereich 1</v>
      </c>
      <c r="B130" s="1177">
        <f>IF($C$113="Jahr",$C114/N$116,IF($C$113="Monat",$C114/(4.33*N$114),IF($C$113="Woche",$C114/N$114,IF($C$113="Tag",$C114*N$114,"Falsch in C111"))))</f>
        <v>0</v>
      </c>
      <c r="C130" s="1178"/>
      <c r="D130" s="1171">
        <f>ROUND($F114*B130,0)</f>
        <v>0</v>
      </c>
      <c r="E130" s="1172"/>
      <c r="F130" s="1177">
        <f>IF($C$113="Jahr",$C114/(N$116*4.33),IF($C$113="Monat",$C114/4.33,IF($C$113="Woche",$C114*4.33,IF($C$113="Tag",B130*4.33,"Falsch in C111"))))</f>
        <v>0</v>
      </c>
      <c r="G130" s="1178"/>
      <c r="H130" s="1171">
        <f>ROUND($F114*F130,0)</f>
        <v>0</v>
      </c>
      <c r="I130" s="1172"/>
      <c r="J130" s="1177">
        <f>IF($C$113="Jahr",F130/N$114,IF($C$113="Monat",$C114*N$116,IF($C$113="Woche",F130*N$116,IF($C$113="Tag",F130*N$116,"Falsch in C111"))))</f>
        <v>0</v>
      </c>
      <c r="K130" s="1178"/>
      <c r="L130" s="1181">
        <f t="shared" ref="L130:L139" si="3">ROUND($F114*J130,0)</f>
        <v>0</v>
      </c>
      <c r="M130" s="1182"/>
      <c r="N130" s="63"/>
      <c r="O130" s="63"/>
      <c r="P130" s="63"/>
      <c r="Q130" s="63"/>
      <c r="R130" s="63"/>
      <c r="S130" s="63"/>
      <c r="T130" s="63"/>
      <c r="U130" s="63"/>
      <c r="V130" s="63"/>
      <c r="W130" s="63"/>
      <c r="X130" s="63"/>
      <c r="Y130" s="63"/>
      <c r="Z130" s="63"/>
      <c r="AA130" s="63"/>
      <c r="AB130" s="63"/>
      <c r="AC130" s="63"/>
      <c r="AD130" s="63"/>
      <c r="AE130" s="63"/>
    </row>
    <row r="131" spans="1:31">
      <c r="A131" s="92" t="str">
        <f t="shared" si="2"/>
        <v>Umsatzbereich 2</v>
      </c>
      <c r="B131" s="1177">
        <f t="shared" ref="B131:B139" si="4">IF($C$113="Jahr",$C115/N$116,IF($C$113="Monat",$C115/(4.33*N$114),IF($C$113="Woche",$C115/N$114,IF($C$113="Tag",$C115*N$114,"Falsch in C111"))))</f>
        <v>0</v>
      </c>
      <c r="C131" s="1178"/>
      <c r="D131" s="1171">
        <f>ROUND($F115*B131,0)</f>
        <v>0</v>
      </c>
      <c r="E131" s="1172"/>
      <c r="F131" s="1177">
        <f t="shared" ref="F131:F139" si="5">IF($C$113="Jahr",$C115/(N$116*4.33),IF($C$113="Monat",$C115/4.33,IF($C$113="Woche",$C115*4.33,IF($C$113="Tag",B131*4.33,"Falsch in C111"))))</f>
        <v>0</v>
      </c>
      <c r="G131" s="1178"/>
      <c r="H131" s="1171">
        <f t="shared" ref="H131:H138" si="6">ROUND($F115*F131,0)</f>
        <v>0</v>
      </c>
      <c r="I131" s="1172"/>
      <c r="J131" s="1177">
        <f t="shared" ref="J131:J139" si="7">IF($C$113="Jahr",F131/N$114,IF($C$113="Monat",$C115*N$116,IF($C$113="Woche",F131*N$116,IF($C$113="Tag",F131*N$116,"Falsch in C111"))))</f>
        <v>0</v>
      </c>
      <c r="K131" s="1178"/>
      <c r="L131" s="1171">
        <f t="shared" si="3"/>
        <v>0</v>
      </c>
      <c r="M131" s="1172"/>
      <c r="N131" s="63"/>
      <c r="O131" s="63"/>
      <c r="P131" s="63"/>
      <c r="Q131" s="63"/>
      <c r="R131" s="63"/>
      <c r="S131" s="63"/>
      <c r="T131" s="63"/>
      <c r="U131" s="63"/>
      <c r="V131" s="63"/>
      <c r="W131" s="63"/>
      <c r="X131" s="63"/>
      <c r="Y131" s="63"/>
      <c r="Z131" s="63"/>
      <c r="AA131" s="63"/>
      <c r="AB131" s="63"/>
      <c r="AC131" s="63"/>
      <c r="AD131" s="63"/>
      <c r="AE131" s="63"/>
    </row>
    <row r="132" spans="1:31">
      <c r="A132" s="92" t="str">
        <f t="shared" si="2"/>
        <v>Umsatzbereich 3</v>
      </c>
      <c r="B132" s="1177">
        <f t="shared" si="4"/>
        <v>0</v>
      </c>
      <c r="C132" s="1178"/>
      <c r="D132" s="1171">
        <f t="shared" ref="D132:D138" si="8">ROUND($F116*B132,0)</f>
        <v>0</v>
      </c>
      <c r="E132" s="1172"/>
      <c r="F132" s="1177">
        <f t="shared" si="5"/>
        <v>0</v>
      </c>
      <c r="G132" s="1178"/>
      <c r="H132" s="1171">
        <f t="shared" si="6"/>
        <v>0</v>
      </c>
      <c r="I132" s="1172"/>
      <c r="J132" s="1177">
        <f t="shared" si="7"/>
        <v>0</v>
      </c>
      <c r="K132" s="1178"/>
      <c r="L132" s="1171">
        <f t="shared" si="3"/>
        <v>0</v>
      </c>
      <c r="M132" s="1172"/>
      <c r="N132" s="63"/>
      <c r="O132" s="63"/>
      <c r="P132" s="63"/>
      <c r="Q132" s="63"/>
      <c r="R132" s="63"/>
      <c r="S132" s="63"/>
      <c r="T132" s="63"/>
      <c r="U132" s="63"/>
      <c r="V132" s="63"/>
      <c r="W132" s="63"/>
      <c r="X132" s="63"/>
      <c r="Y132" s="63"/>
      <c r="Z132" s="63"/>
      <c r="AA132" s="63"/>
      <c r="AB132" s="63"/>
      <c r="AC132" s="63"/>
      <c r="AD132" s="63"/>
      <c r="AE132" s="63"/>
    </row>
    <row r="133" spans="1:31">
      <c r="A133" s="92" t="str">
        <f t="shared" si="2"/>
        <v>Umsatzbereich 4</v>
      </c>
      <c r="B133" s="1177">
        <f t="shared" si="4"/>
        <v>0</v>
      </c>
      <c r="C133" s="1178"/>
      <c r="D133" s="1171">
        <f t="shared" si="8"/>
        <v>0</v>
      </c>
      <c r="E133" s="1172"/>
      <c r="F133" s="1177">
        <f t="shared" si="5"/>
        <v>0</v>
      </c>
      <c r="G133" s="1178"/>
      <c r="H133" s="1171">
        <f t="shared" si="6"/>
        <v>0</v>
      </c>
      <c r="I133" s="1172"/>
      <c r="J133" s="1177">
        <f t="shared" si="7"/>
        <v>0</v>
      </c>
      <c r="K133" s="1178"/>
      <c r="L133" s="1171">
        <f t="shared" si="3"/>
        <v>0</v>
      </c>
      <c r="M133" s="1172"/>
      <c r="N133" s="63"/>
      <c r="O133" s="63"/>
      <c r="P133" s="63"/>
      <c r="Q133" s="63"/>
      <c r="R133" s="63"/>
      <c r="S133" s="63"/>
      <c r="T133" s="63"/>
      <c r="U133" s="63"/>
      <c r="V133" s="63"/>
      <c r="W133" s="63"/>
      <c r="X133" s="63"/>
      <c r="Y133" s="63"/>
      <c r="Z133" s="63"/>
      <c r="AA133" s="63"/>
      <c r="AB133" s="63"/>
      <c r="AC133" s="63"/>
      <c r="AD133" s="63"/>
      <c r="AE133" s="63"/>
    </row>
    <row r="134" spans="1:31">
      <c r="A134" s="92" t="str">
        <f t="shared" si="2"/>
        <v>Umsatzbereich 5</v>
      </c>
      <c r="B134" s="1177">
        <f t="shared" si="4"/>
        <v>0</v>
      </c>
      <c r="C134" s="1178"/>
      <c r="D134" s="1171">
        <f t="shared" si="8"/>
        <v>0</v>
      </c>
      <c r="E134" s="1172"/>
      <c r="F134" s="1177">
        <f t="shared" si="5"/>
        <v>0</v>
      </c>
      <c r="G134" s="1178"/>
      <c r="H134" s="1171">
        <f t="shared" si="6"/>
        <v>0</v>
      </c>
      <c r="I134" s="1172"/>
      <c r="J134" s="1177">
        <f t="shared" si="7"/>
        <v>0</v>
      </c>
      <c r="K134" s="1178"/>
      <c r="L134" s="1171">
        <f t="shared" si="3"/>
        <v>0</v>
      </c>
      <c r="M134" s="1172"/>
      <c r="N134" s="63"/>
      <c r="O134" s="63"/>
      <c r="P134" s="63"/>
      <c r="Q134" s="63"/>
      <c r="R134" s="63"/>
      <c r="S134" s="63"/>
      <c r="T134" s="63"/>
      <c r="U134" s="63"/>
      <c r="V134" s="63"/>
      <c r="W134" s="63"/>
      <c r="X134" s="63"/>
      <c r="Y134" s="63"/>
      <c r="Z134" s="63"/>
      <c r="AA134" s="63"/>
      <c r="AB134" s="63"/>
      <c r="AC134" s="63"/>
      <c r="AD134" s="63"/>
      <c r="AE134" s="63"/>
    </row>
    <row r="135" spans="1:31">
      <c r="A135" s="92" t="str">
        <f t="shared" si="2"/>
        <v>Umsatzbereich 6</v>
      </c>
      <c r="B135" s="1177">
        <f t="shared" si="4"/>
        <v>0</v>
      </c>
      <c r="C135" s="1178"/>
      <c r="D135" s="1171">
        <f t="shared" si="8"/>
        <v>0</v>
      </c>
      <c r="E135" s="1172"/>
      <c r="F135" s="1177">
        <f t="shared" si="5"/>
        <v>0</v>
      </c>
      <c r="G135" s="1178"/>
      <c r="H135" s="1171">
        <f t="shared" si="6"/>
        <v>0</v>
      </c>
      <c r="I135" s="1172"/>
      <c r="J135" s="1177">
        <f t="shared" si="7"/>
        <v>0</v>
      </c>
      <c r="K135" s="1178"/>
      <c r="L135" s="1171">
        <f t="shared" si="3"/>
        <v>0</v>
      </c>
      <c r="M135" s="1172"/>
      <c r="N135" s="63"/>
      <c r="O135" s="63"/>
      <c r="P135" s="63"/>
      <c r="Q135" s="63"/>
      <c r="R135" s="63"/>
      <c r="S135" s="63"/>
      <c r="T135" s="63"/>
      <c r="U135" s="63"/>
      <c r="V135" s="63"/>
      <c r="W135" s="63"/>
      <c r="X135" s="63"/>
      <c r="Y135" s="63"/>
      <c r="Z135" s="63"/>
      <c r="AA135" s="63"/>
      <c r="AB135" s="63"/>
      <c r="AC135" s="63"/>
      <c r="AD135" s="63"/>
      <c r="AE135" s="63"/>
    </row>
    <row r="136" spans="1:31">
      <c r="A136" s="92" t="str">
        <f t="shared" si="2"/>
        <v>Umsatzbereich 7</v>
      </c>
      <c r="B136" s="1177">
        <f t="shared" si="4"/>
        <v>0</v>
      </c>
      <c r="C136" s="1178"/>
      <c r="D136" s="1171">
        <f t="shared" si="8"/>
        <v>0</v>
      </c>
      <c r="E136" s="1172"/>
      <c r="F136" s="1177">
        <f t="shared" si="5"/>
        <v>0</v>
      </c>
      <c r="G136" s="1178"/>
      <c r="H136" s="1171">
        <f t="shared" si="6"/>
        <v>0</v>
      </c>
      <c r="I136" s="1172"/>
      <c r="J136" s="1177">
        <f t="shared" si="7"/>
        <v>0</v>
      </c>
      <c r="K136" s="1178"/>
      <c r="L136" s="1171">
        <f t="shared" si="3"/>
        <v>0</v>
      </c>
      <c r="M136" s="1172"/>
      <c r="N136" s="63"/>
      <c r="O136" s="63"/>
      <c r="P136" s="63"/>
      <c r="Q136" s="63"/>
      <c r="R136" s="63"/>
      <c r="S136" s="63"/>
      <c r="T136" s="63"/>
      <c r="U136" s="63"/>
      <c r="V136" s="63"/>
      <c r="W136" s="63"/>
      <c r="X136" s="63"/>
      <c r="Y136" s="63"/>
      <c r="Z136" s="63"/>
      <c r="AA136" s="63"/>
      <c r="AB136" s="63"/>
      <c r="AC136" s="63"/>
      <c r="AD136" s="63"/>
      <c r="AE136" s="63"/>
    </row>
    <row r="137" spans="1:31">
      <c r="A137" s="92" t="str">
        <f t="shared" si="2"/>
        <v>Umsatzbereich 8</v>
      </c>
      <c r="B137" s="1177">
        <f t="shared" si="4"/>
        <v>0</v>
      </c>
      <c r="C137" s="1178"/>
      <c r="D137" s="1171">
        <f t="shared" si="8"/>
        <v>0</v>
      </c>
      <c r="E137" s="1172"/>
      <c r="F137" s="1177">
        <f t="shared" si="5"/>
        <v>0</v>
      </c>
      <c r="G137" s="1178"/>
      <c r="H137" s="1171">
        <f t="shared" si="6"/>
        <v>0</v>
      </c>
      <c r="I137" s="1172"/>
      <c r="J137" s="1177">
        <f t="shared" si="7"/>
        <v>0</v>
      </c>
      <c r="K137" s="1178"/>
      <c r="L137" s="1171">
        <f t="shared" si="3"/>
        <v>0</v>
      </c>
      <c r="M137" s="1172"/>
      <c r="N137" s="63"/>
      <c r="O137" s="63"/>
      <c r="P137" s="63"/>
      <c r="Q137" s="63"/>
      <c r="R137" s="63"/>
      <c r="S137" s="63"/>
      <c r="T137" s="63"/>
      <c r="U137" s="63"/>
      <c r="V137" s="63"/>
      <c r="W137" s="63"/>
      <c r="X137" s="63"/>
      <c r="Y137" s="63"/>
      <c r="Z137" s="63"/>
      <c r="AA137" s="63"/>
      <c r="AB137" s="63"/>
      <c r="AC137" s="63"/>
      <c r="AD137" s="63"/>
      <c r="AE137" s="63"/>
    </row>
    <row r="138" spans="1:31">
      <c r="A138" s="92" t="str">
        <f t="shared" si="2"/>
        <v>Umsatzbereich 9</v>
      </c>
      <c r="B138" s="1177">
        <f t="shared" si="4"/>
        <v>0</v>
      </c>
      <c r="C138" s="1178"/>
      <c r="D138" s="1171">
        <f t="shared" si="8"/>
        <v>0</v>
      </c>
      <c r="E138" s="1172"/>
      <c r="F138" s="1177">
        <f t="shared" si="5"/>
        <v>0</v>
      </c>
      <c r="G138" s="1178"/>
      <c r="H138" s="1171">
        <f t="shared" si="6"/>
        <v>0</v>
      </c>
      <c r="I138" s="1172"/>
      <c r="J138" s="1177">
        <f t="shared" si="7"/>
        <v>0</v>
      </c>
      <c r="K138" s="1178"/>
      <c r="L138" s="1171">
        <f t="shared" si="3"/>
        <v>0</v>
      </c>
      <c r="M138" s="1172"/>
      <c r="N138" s="63"/>
      <c r="O138" s="63"/>
      <c r="P138" s="63"/>
      <c r="Q138" s="63"/>
      <c r="R138" s="63"/>
      <c r="S138" s="63"/>
      <c r="T138" s="63"/>
      <c r="U138" s="63"/>
      <c r="V138" s="63"/>
      <c r="W138" s="63"/>
      <c r="X138" s="63"/>
      <c r="Y138" s="63"/>
      <c r="Z138" s="63"/>
      <c r="AA138" s="63"/>
      <c r="AB138" s="63"/>
      <c r="AC138" s="63"/>
      <c r="AD138" s="63"/>
      <c r="AE138" s="63"/>
    </row>
    <row r="139" spans="1:31" ht="13.5" thickBot="1">
      <c r="A139" s="92" t="str">
        <f t="shared" si="2"/>
        <v>Umsatzbereich 10</v>
      </c>
      <c r="B139" s="1169">
        <f t="shared" si="4"/>
        <v>0</v>
      </c>
      <c r="C139" s="1170"/>
      <c r="D139" s="1171">
        <f>ROUND($F123*B139,0)</f>
        <v>0</v>
      </c>
      <c r="E139" s="1172"/>
      <c r="F139" s="1169">
        <f t="shared" si="5"/>
        <v>0</v>
      </c>
      <c r="G139" s="1170"/>
      <c r="H139" s="1171">
        <f>ROUND($F123*F139,0)</f>
        <v>0</v>
      </c>
      <c r="I139" s="1172"/>
      <c r="J139" s="1169">
        <f t="shared" si="7"/>
        <v>0</v>
      </c>
      <c r="K139" s="1170"/>
      <c r="L139" s="1179">
        <f t="shared" si="3"/>
        <v>0</v>
      </c>
      <c r="M139" s="1180"/>
      <c r="N139" s="63"/>
      <c r="O139" s="63"/>
      <c r="P139" s="63"/>
      <c r="Q139" s="63"/>
      <c r="R139" s="63"/>
      <c r="S139" s="63"/>
      <c r="T139" s="63"/>
      <c r="U139" s="63"/>
      <c r="V139" s="63"/>
      <c r="W139" s="63"/>
      <c r="X139" s="63"/>
      <c r="Y139" s="63"/>
      <c r="Z139" s="63"/>
      <c r="AA139" s="63"/>
      <c r="AB139" s="63"/>
      <c r="AC139" s="63"/>
      <c r="AD139" s="63"/>
      <c r="AE139" s="63"/>
    </row>
    <row r="140" spans="1:31" ht="16.5" thickBot="1">
      <c r="A140" s="583" t="s">
        <v>212</v>
      </c>
      <c r="B140" s="1165"/>
      <c r="C140" s="1166"/>
      <c r="D140" s="1167">
        <f>SUM(D130:E139)</f>
        <v>0</v>
      </c>
      <c r="E140" s="1168"/>
      <c r="F140" s="1173"/>
      <c r="G140" s="1174"/>
      <c r="H140" s="1167">
        <f>SUM(H130:I139)</f>
        <v>0</v>
      </c>
      <c r="I140" s="1168"/>
      <c r="J140" s="1173"/>
      <c r="K140" s="1174"/>
      <c r="L140" s="1175">
        <f>SUM(L130:M139)</f>
        <v>0</v>
      </c>
      <c r="M140" s="1176"/>
      <c r="N140" s="63"/>
      <c r="O140" s="63"/>
      <c r="P140" s="63"/>
      <c r="Q140" s="63"/>
      <c r="R140" s="63"/>
      <c r="S140" s="63"/>
      <c r="T140" s="63"/>
      <c r="U140" s="63"/>
      <c r="V140" s="63"/>
      <c r="W140" s="63"/>
      <c r="X140" s="63"/>
      <c r="Y140" s="63"/>
      <c r="Z140" s="63"/>
      <c r="AA140" s="63"/>
      <c r="AB140" s="63"/>
      <c r="AC140" s="63"/>
      <c r="AD140" s="63"/>
      <c r="AE140" s="63"/>
    </row>
    <row r="141" spans="1:31" ht="15.75">
      <c r="A141" s="584" t="s">
        <v>213</v>
      </c>
      <c r="B141" s="1161">
        <f>SUM(B130:C139)</f>
        <v>0</v>
      </c>
      <c r="C141" s="1162"/>
      <c r="D141" s="585"/>
      <c r="E141" s="586"/>
      <c r="F141" s="1161">
        <f>SUM(F130:G139)</f>
        <v>0</v>
      </c>
      <c r="G141" s="1162"/>
      <c r="H141" s="585"/>
      <c r="I141" s="586"/>
      <c r="J141" s="1163" t="str">
        <f>IF(SUM(J130:K139)&lt;0.01,"",SUM(J130:K139))</f>
        <v/>
      </c>
      <c r="K141" s="1164"/>
      <c r="L141" s="358"/>
      <c r="M141" s="223"/>
      <c r="N141" s="63"/>
      <c r="O141" s="63"/>
      <c r="P141" s="63"/>
      <c r="Q141" s="63"/>
      <c r="R141" s="63"/>
      <c r="S141" s="63"/>
      <c r="T141" s="63"/>
      <c r="U141" s="63"/>
      <c r="V141" s="63"/>
      <c r="W141" s="63"/>
      <c r="X141" s="63"/>
      <c r="Y141" s="63"/>
      <c r="Z141" s="63"/>
      <c r="AA141" s="63"/>
      <c r="AB141" s="63"/>
      <c r="AC141" s="63"/>
      <c r="AD141" s="63"/>
      <c r="AE141" s="63"/>
    </row>
    <row r="142" spans="1:3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row>
    <row r="143" spans="1:3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row>
    <row r="144" spans="1:3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row>
    <row r="145" spans="1:3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row>
    <row r="146" spans="1:3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row>
    <row r="147" spans="1:3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row>
    <row r="148" spans="1:3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row>
    <row r="149" spans="1:3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row>
    <row r="150" spans="1:3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row>
    <row r="151" spans="1:3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row>
    <row r="152" spans="1:3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row>
    <row r="153" spans="1:3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row>
    <row r="154" spans="1:3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row>
    <row r="178" spans="1:3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row>
    <row r="180" spans="1:3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row>
    <row r="181" spans="1:3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row>
    <row r="182" spans="1:3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row>
    <row r="183" spans="1:3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row>
    <row r="184" spans="1:3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row>
    <row r="193" spans="1:3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row>
    <row r="194" spans="1:3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row>
    <row r="195" spans="1:3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row>
    <row r="196" spans="1:3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row>
    <row r="197" spans="1:3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row>
    <row r="198" spans="1:3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row>
    <row r="199" spans="1:3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row>
    <row r="200" spans="1:3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row>
    <row r="201" spans="1:3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row>
    <row r="202" spans="1:3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row>
    <row r="203" spans="1:3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row>
    <row r="204" spans="1:3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row>
    <row r="205" spans="1:3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row>
    <row r="206" spans="1:3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row>
    <row r="207" spans="1:3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row>
    <row r="208" spans="1:3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row>
    <row r="209" spans="1:3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row>
    <row r="210" spans="1:3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row>
    <row r="211" spans="1:3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row>
    <row r="212" spans="1:3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row>
    <row r="213" spans="1:3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row>
    <row r="214" spans="1:3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row>
    <row r="215" spans="1:3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row>
    <row r="216" spans="1:3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row>
    <row r="217" spans="1:3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row>
    <row r="218" spans="1:3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row>
    <row r="219" spans="1:3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row>
    <row r="220" spans="1:3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row>
    <row r="221" spans="1:3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row>
    <row r="222" spans="1:3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row>
    <row r="223" spans="1:3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row>
    <row r="224" spans="1:3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row>
    <row r="225" spans="1:3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row>
    <row r="226" spans="1:3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row>
    <row r="227" spans="1:3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row>
    <row r="228" spans="1:3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row>
    <row r="229" spans="1:3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row>
    <row r="230" spans="1:3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row>
    <row r="231" spans="1:3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row>
    <row r="232" spans="1:3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row>
    <row r="233" spans="1:3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row>
    <row r="234" spans="1:3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row>
    <row r="235" spans="1:3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row>
    <row r="236" spans="1:3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row>
    <row r="237" spans="1:3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row>
    <row r="238" spans="1:3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row>
    <row r="239" spans="1:3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row>
    <row r="240" spans="1:3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row>
    <row r="241" spans="1:3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row>
    <row r="242" spans="1:3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row>
    <row r="243" spans="1:3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row>
    <row r="244" spans="1:3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row>
    <row r="245" spans="1:3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row>
    <row r="246" spans="1:3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row>
    <row r="247" spans="1:3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row>
    <row r="248" spans="1:3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row>
    <row r="249" spans="1:3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row>
    <row r="250" spans="1:3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row>
    <row r="251" spans="1:3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row>
    <row r="252" spans="1:3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row>
    <row r="253" spans="1:3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row>
    <row r="254" spans="1:3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row>
    <row r="255" spans="1:3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row>
    <row r="256" spans="1:3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row>
    <row r="257" spans="1:3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row>
    <row r="258" spans="1:3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row>
    <row r="259" spans="1:3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row>
    <row r="260" spans="1:3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row>
    <row r="261" spans="1:3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row>
    <row r="262" spans="1:3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row>
    <row r="263" spans="1:3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row>
    <row r="264" spans="1:3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row>
    <row r="265" spans="1:3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row>
    <row r="266" spans="1:3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row>
    <row r="267" spans="1:3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row>
    <row r="268" spans="1:3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row>
    <row r="269" spans="1:3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row>
    <row r="270" spans="1:3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row>
    <row r="271" spans="1:3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row>
    <row r="272" spans="1:3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row>
    <row r="273" spans="1:3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row>
    <row r="274" spans="1:3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row>
    <row r="275" spans="1:3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row>
    <row r="276" spans="1:3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row>
    <row r="277" spans="1:3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row>
    <row r="278" spans="1:3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row>
    <row r="279" spans="1:3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row>
    <row r="280" spans="1:3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row>
    <row r="281" spans="1:3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row>
    <row r="282" spans="1:3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row>
    <row r="283" spans="1:3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row>
    <row r="284" spans="1:3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row>
    <row r="285" spans="1:3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row>
    <row r="286" spans="1:3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row>
    <row r="287" spans="1:3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row>
    <row r="288" spans="1:3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row>
    <row r="289" spans="1:3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row>
    <row r="290" spans="1:3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row>
    <row r="291" spans="1:3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row>
    <row r="292" spans="1:3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row>
    <row r="293" spans="1:3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row>
    <row r="294" spans="1:3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row>
    <row r="295" spans="1:3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row>
    <row r="296" spans="1:3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row>
    <row r="297" spans="1:3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row>
    <row r="298" spans="1:3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row>
    <row r="299" spans="1:3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row>
    <row r="300" spans="1:3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row>
    <row r="301" spans="1:3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row>
    <row r="302" spans="1:3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row>
    <row r="303" spans="1:3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row>
    <row r="304" spans="1:3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row>
    <row r="305" spans="1:3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row>
  </sheetData>
  <sheetProtection sheet="1" objects="1" scenarios="1"/>
  <mergeCells count="153">
    <mergeCell ref="B86:C86"/>
    <mergeCell ref="O86:P86"/>
    <mergeCell ref="I80:K80"/>
    <mergeCell ref="L85:M85"/>
    <mergeCell ref="O78:P78"/>
    <mergeCell ref="O79:P79"/>
    <mergeCell ref="L80:M80"/>
    <mergeCell ref="O80:P80"/>
    <mergeCell ref="L78:M78"/>
    <mergeCell ref="I86:K86"/>
    <mergeCell ref="L81:M81"/>
    <mergeCell ref="L82:M82"/>
    <mergeCell ref="L83:M83"/>
    <mergeCell ref="L84:M84"/>
    <mergeCell ref="O81:P81"/>
    <mergeCell ref="C118:E118"/>
    <mergeCell ref="F118:H118"/>
    <mergeCell ref="C116:E116"/>
    <mergeCell ref="F116:H116"/>
    <mergeCell ref="C119:E119"/>
    <mergeCell ref="K114:M114"/>
    <mergeCell ref="C114:E114"/>
    <mergeCell ref="F114:H114"/>
    <mergeCell ref="A112:A113"/>
    <mergeCell ref="C112:E112"/>
    <mergeCell ref="F112:H113"/>
    <mergeCell ref="C113:E113"/>
    <mergeCell ref="C117:E117"/>
    <mergeCell ref="F117:H117"/>
    <mergeCell ref="C115:E115"/>
    <mergeCell ref="F115:H115"/>
    <mergeCell ref="K113:N113"/>
    <mergeCell ref="L28:P28"/>
    <mergeCell ref="B28:F28"/>
    <mergeCell ref="G28:K28"/>
    <mergeCell ref="I77:K77"/>
    <mergeCell ref="O76:P76"/>
    <mergeCell ref="O77:P77"/>
    <mergeCell ref="I76:K76"/>
    <mergeCell ref="B88:C88"/>
    <mergeCell ref="O82:P82"/>
    <mergeCell ref="O83:P83"/>
    <mergeCell ref="O84:P84"/>
    <mergeCell ref="O85:P85"/>
    <mergeCell ref="L86:M86"/>
    <mergeCell ref="L76:M76"/>
    <mergeCell ref="L77:M77"/>
    <mergeCell ref="I79:K79"/>
    <mergeCell ref="I78:K78"/>
    <mergeCell ref="I85:K85"/>
    <mergeCell ref="I81:K81"/>
    <mergeCell ref="I83:K83"/>
    <mergeCell ref="I84:K84"/>
    <mergeCell ref="I82:K82"/>
    <mergeCell ref="O87:P87"/>
    <mergeCell ref="L79:M79"/>
    <mergeCell ref="L128:M128"/>
    <mergeCell ref="J129:K129"/>
    <mergeCell ref="L129:M129"/>
    <mergeCell ref="H129:I129"/>
    <mergeCell ref="B129:C129"/>
    <mergeCell ref="C120:E120"/>
    <mergeCell ref="F119:H119"/>
    <mergeCell ref="C125:E125"/>
    <mergeCell ref="F120:H120"/>
    <mergeCell ref="C121:E121"/>
    <mergeCell ref="F121:H121"/>
    <mergeCell ref="D129:E129"/>
    <mergeCell ref="C122:E122"/>
    <mergeCell ref="F122:H122"/>
    <mergeCell ref="C123:E123"/>
    <mergeCell ref="F123:H123"/>
    <mergeCell ref="H128:I128"/>
    <mergeCell ref="A128:A129"/>
    <mergeCell ref="B128:C128"/>
    <mergeCell ref="D128:E128"/>
    <mergeCell ref="F128:G128"/>
    <mergeCell ref="F129:G129"/>
    <mergeCell ref="D130:E130"/>
    <mergeCell ref="F130:G130"/>
    <mergeCell ref="H130:I130"/>
    <mergeCell ref="J128:K128"/>
    <mergeCell ref="B131:C131"/>
    <mergeCell ref="D131:E131"/>
    <mergeCell ref="F131:G131"/>
    <mergeCell ref="H131:I131"/>
    <mergeCell ref="B130:C130"/>
    <mergeCell ref="J131:K131"/>
    <mergeCell ref="L131:M131"/>
    <mergeCell ref="B132:C132"/>
    <mergeCell ref="F132:G132"/>
    <mergeCell ref="D132:E132"/>
    <mergeCell ref="H132:I132"/>
    <mergeCell ref="L132:M132"/>
    <mergeCell ref="J132:K132"/>
    <mergeCell ref="J130:K130"/>
    <mergeCell ref="L130:M130"/>
    <mergeCell ref="B133:C133"/>
    <mergeCell ref="D133:E133"/>
    <mergeCell ref="F133:G133"/>
    <mergeCell ref="H133:I133"/>
    <mergeCell ref="B134:C134"/>
    <mergeCell ref="F134:G134"/>
    <mergeCell ref="B135:C135"/>
    <mergeCell ref="D135:E135"/>
    <mergeCell ref="F135:G135"/>
    <mergeCell ref="H135:I135"/>
    <mergeCell ref="D134:E134"/>
    <mergeCell ref="F139:G139"/>
    <mergeCell ref="J133:K133"/>
    <mergeCell ref="L133:M133"/>
    <mergeCell ref="J134:K134"/>
    <mergeCell ref="L134:M134"/>
    <mergeCell ref="H134:I134"/>
    <mergeCell ref="H138:I138"/>
    <mergeCell ref="J138:K138"/>
    <mergeCell ref="J139:K139"/>
    <mergeCell ref="H136:I136"/>
    <mergeCell ref="H137:I137"/>
    <mergeCell ref="L139:M139"/>
    <mergeCell ref="D137:E137"/>
    <mergeCell ref="F137:G137"/>
    <mergeCell ref="J135:K135"/>
    <mergeCell ref="L135:M135"/>
    <mergeCell ref="J136:K136"/>
    <mergeCell ref="L136:M136"/>
    <mergeCell ref="J137:K137"/>
    <mergeCell ref="L137:M137"/>
    <mergeCell ref="L138:M138"/>
    <mergeCell ref="G2:I2"/>
    <mergeCell ref="C2:E2"/>
    <mergeCell ref="L9:M10"/>
    <mergeCell ref="L13:M14"/>
    <mergeCell ref="L16:M17"/>
    <mergeCell ref="B141:C141"/>
    <mergeCell ref="F141:G141"/>
    <mergeCell ref="J141:K141"/>
    <mergeCell ref="B140:C140"/>
    <mergeCell ref="D140:E140"/>
    <mergeCell ref="B139:C139"/>
    <mergeCell ref="D139:E139"/>
    <mergeCell ref="F140:G140"/>
    <mergeCell ref="L140:M140"/>
    <mergeCell ref="H139:I139"/>
    <mergeCell ref="H140:I140"/>
    <mergeCell ref="J140:K140"/>
    <mergeCell ref="B136:C136"/>
    <mergeCell ref="F136:G136"/>
    <mergeCell ref="D136:E136"/>
    <mergeCell ref="B138:C138"/>
    <mergeCell ref="F138:G138"/>
    <mergeCell ref="B137:C137"/>
    <mergeCell ref="D138:E138"/>
  </mergeCells>
  <hyperlinks>
    <hyperlink ref="R111" location="Umsatzplanung!A1" display="nach oben" xr:uid="{00000000-0004-0000-0D00-000000000000}"/>
    <hyperlink ref="R68" location="Umsatzplanung!A1" display="nach oben" xr:uid="{00000000-0004-0000-0D00-000001000000}"/>
    <hyperlink ref="R26" location="Umsatzplanung!A1" display="nach oben" xr:uid="{00000000-0004-0000-0D00-000002000000}"/>
    <hyperlink ref="L9" location="Umsatzplanung!A58" display="Kapazitätsorientiert" xr:uid="{00000000-0004-0000-0D00-000003000000}"/>
    <hyperlink ref="L13" location="Umsatzplanung!A95" display="nach Kundenzahl" xr:uid="{00000000-0004-0000-0D00-000004000000}"/>
    <hyperlink ref="L16" location="Umsatzplanung!A139" display="nach Zahl der Aufträge" xr:uid="{00000000-0004-0000-0D00-000005000000}"/>
    <hyperlink ref="G2" location="Startseite!C7" display="zurück zur Startseite" xr:uid="{00000000-0004-0000-0D00-000006000000}"/>
    <hyperlink ref="C2" location="Rentabilität!B8" display="zur Rentabilitätsberechnung" xr:uid="{00000000-0004-0000-0D00-000007000000}"/>
    <hyperlink ref="C2:E2" location="Rentabilität!B11" display="zur Rentabilitätsberechnung" xr:uid="{00000000-0004-0000-0D00-000008000000}"/>
  </hyperlinks>
  <pageMargins left="1.1811023622047245" right="0.23622047244094491" top="1.3779527559055118" bottom="0.98425196850393704" header="0.51181102362204722" footer="0.51181102362204722"/>
  <pageSetup paperSize="9" scale="67" fitToHeight="2" orientation="landscape" blackAndWhite="1" horizontalDpi="300" verticalDpi="300" r:id="rId1"/>
  <headerFooter alignWithMargins="0">
    <oddFooter>&amp;L&amp;D&amp;RCopyright: Handwerkskammer Düsseldorf</oddFooter>
  </headerFooter>
  <rowBreaks count="2" manualBreakCount="2">
    <brk id="63" max="15" man="1"/>
    <brk id="104" max="15"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theme="5" tint="0.79998168889431442"/>
    <pageSetUpPr autoPageBreaks="0"/>
  </sheetPr>
  <dimension ref="A2:AK147"/>
  <sheetViews>
    <sheetView showGridLines="0" zoomScale="65" zoomScaleNormal="65" workbookViewId="0">
      <selection activeCell="E8" sqref="E8"/>
    </sheetView>
  </sheetViews>
  <sheetFormatPr baseColWidth="10" defaultRowHeight="12.75"/>
  <cols>
    <col min="1" max="1" width="22.5703125" style="2" customWidth="1"/>
    <col min="2" max="2" width="5.5703125" style="2" customWidth="1"/>
    <col min="3" max="3" width="25.85546875" style="2" customWidth="1"/>
    <col min="4" max="4" width="17.7109375" style="2" customWidth="1"/>
    <col min="5" max="5" width="15.140625" style="2" customWidth="1"/>
    <col min="6" max="6" width="11.28515625" style="2" customWidth="1"/>
    <col min="7" max="7" width="13.7109375" style="2" customWidth="1"/>
    <col min="8" max="8" width="13.42578125" style="2" customWidth="1"/>
    <col min="9" max="9" width="13.28515625" style="985" customWidth="1"/>
    <col min="10" max="10" width="12.28515625" style="2" customWidth="1"/>
    <col min="11" max="11" width="13.7109375" style="2" customWidth="1"/>
    <col min="12" max="12" width="14.28515625" style="2" customWidth="1"/>
    <col min="13" max="13" width="12" style="985" customWidth="1"/>
    <col min="14" max="14" width="9.7109375" style="2" customWidth="1"/>
    <col min="15" max="15" width="9.5703125" style="2" customWidth="1"/>
    <col min="16" max="16" width="9.42578125" style="2" customWidth="1"/>
    <col min="17" max="18" width="9" style="2" customWidth="1"/>
    <col min="19" max="19" width="12.7109375" style="2" customWidth="1"/>
    <col min="20" max="20" width="7.28515625" style="2" customWidth="1"/>
    <col min="21" max="21" width="8.85546875" style="2" customWidth="1"/>
    <col min="22" max="22" width="8.28515625" style="2" customWidth="1"/>
    <col min="23" max="16384" width="11.42578125" style="2"/>
  </cols>
  <sheetData>
    <row r="2" spans="1:30">
      <c r="A2" s="1090" t="s">
        <v>519</v>
      </c>
      <c r="B2" s="1091"/>
      <c r="D2" s="1088" t="s">
        <v>518</v>
      </c>
      <c r="E2" s="1089"/>
    </row>
    <row r="4" spans="1:30">
      <c r="A4" s="63"/>
      <c r="B4" s="63"/>
      <c r="C4" s="63"/>
      <c r="D4" s="63"/>
      <c r="E4" s="63"/>
      <c r="F4" s="63"/>
      <c r="G4" s="63"/>
      <c r="H4" s="63"/>
      <c r="I4" s="986"/>
      <c r="J4" s="63"/>
      <c r="K4" s="63"/>
      <c r="L4" s="63"/>
      <c r="M4" s="986"/>
      <c r="N4" s="63"/>
      <c r="O4" s="63"/>
      <c r="P4" s="63"/>
      <c r="Q4" s="63"/>
      <c r="R4" s="63"/>
      <c r="S4" s="63"/>
      <c r="T4" s="63"/>
      <c r="U4" s="63"/>
      <c r="V4" s="63"/>
      <c r="W4" s="63"/>
      <c r="X4" s="63"/>
      <c r="Y4" s="63"/>
      <c r="Z4" s="63"/>
      <c r="AA4" s="63"/>
      <c r="AB4" s="63"/>
      <c r="AC4" s="63"/>
      <c r="AD4" s="63"/>
    </row>
    <row r="5" spans="1:30">
      <c r="A5" s="63"/>
      <c r="B5" s="63"/>
      <c r="C5" s="63"/>
      <c r="D5" s="63"/>
      <c r="E5" s="63"/>
      <c r="F5" s="63"/>
      <c r="G5" s="63"/>
      <c r="H5" s="63"/>
      <c r="I5" s="986"/>
      <c r="J5" s="63"/>
      <c r="K5" s="63"/>
      <c r="L5" s="63"/>
      <c r="M5" s="986"/>
      <c r="N5" s="63"/>
      <c r="O5" s="63"/>
      <c r="P5" s="63"/>
      <c r="Q5" s="63"/>
      <c r="R5" s="63"/>
      <c r="S5" s="63"/>
      <c r="T5" s="63"/>
      <c r="U5" s="63"/>
      <c r="V5" s="63"/>
      <c r="W5" s="63"/>
      <c r="X5" s="63"/>
      <c r="Y5" s="63"/>
      <c r="Z5" s="63"/>
      <c r="AA5" s="63"/>
      <c r="AB5" s="63"/>
      <c r="AC5" s="63"/>
      <c r="AD5" s="63"/>
    </row>
    <row r="6" spans="1:30">
      <c r="A6" s="63"/>
      <c r="B6" s="63"/>
      <c r="C6" s="63"/>
      <c r="D6" s="63"/>
      <c r="E6" s="63"/>
      <c r="F6" s="63"/>
      <c r="G6" s="63"/>
      <c r="H6" s="63"/>
      <c r="I6" s="986"/>
      <c r="J6" s="63"/>
      <c r="K6" s="63"/>
      <c r="L6" s="63"/>
      <c r="M6" s="986"/>
      <c r="N6" s="63"/>
      <c r="O6" s="63"/>
      <c r="P6" s="63"/>
      <c r="Q6" s="63"/>
      <c r="R6" s="63"/>
      <c r="S6" s="63"/>
      <c r="T6" s="63"/>
      <c r="U6" s="63"/>
      <c r="V6" s="63"/>
      <c r="W6" s="63"/>
      <c r="X6" s="63"/>
      <c r="Y6" s="63"/>
      <c r="Z6" s="63"/>
      <c r="AA6" s="63"/>
      <c r="AB6" s="63"/>
      <c r="AC6" s="63"/>
      <c r="AD6" s="63"/>
    </row>
    <row r="7" spans="1:30">
      <c r="A7" s="63"/>
      <c r="B7" s="63"/>
      <c r="C7" s="63"/>
      <c r="D7" s="587"/>
      <c r="E7" s="63"/>
      <c r="F7" s="63"/>
      <c r="G7" s="63"/>
      <c r="H7" s="63"/>
      <c r="I7" s="986"/>
      <c r="J7" s="63"/>
      <c r="K7" s="63"/>
      <c r="L7" s="63"/>
      <c r="M7" s="986"/>
      <c r="N7" s="63"/>
      <c r="O7" s="63"/>
      <c r="P7" s="63"/>
      <c r="Q7" s="63"/>
      <c r="R7" s="63"/>
      <c r="S7" s="63"/>
      <c r="T7" s="63"/>
      <c r="U7" s="63"/>
      <c r="V7" s="63"/>
      <c r="W7" s="63"/>
      <c r="X7" s="63"/>
      <c r="Y7" s="63"/>
      <c r="Z7" s="63"/>
      <c r="AA7" s="63"/>
      <c r="AB7" s="63"/>
      <c r="AC7" s="63"/>
      <c r="AD7" s="63"/>
    </row>
    <row r="8" spans="1:30" ht="18">
      <c r="A8" s="351"/>
      <c r="B8" s="133"/>
      <c r="C8" s="352"/>
      <c r="D8" s="588" t="s">
        <v>446</v>
      </c>
      <c r="E8" s="897">
        <v>1</v>
      </c>
      <c r="F8" s="63"/>
      <c r="G8" s="63"/>
      <c r="H8" s="63"/>
      <c r="I8" s="420"/>
      <c r="J8" s="63"/>
      <c r="K8" s="63"/>
      <c r="L8" s="263"/>
      <c r="M8" s="991"/>
      <c r="N8" s="263"/>
      <c r="O8" s="263"/>
      <c r="P8" s="63"/>
      <c r="Q8" s="63"/>
      <c r="R8" s="63"/>
      <c r="S8" s="63"/>
      <c r="T8" s="63"/>
      <c r="U8" s="63"/>
      <c r="V8" s="63"/>
      <c r="W8" s="63"/>
      <c r="X8" s="63"/>
      <c r="Y8" s="112"/>
      <c r="Z8" s="63"/>
      <c r="AA8" s="63"/>
      <c r="AB8" s="63"/>
      <c r="AC8" s="63"/>
      <c r="AD8" s="63"/>
    </row>
    <row r="9" spans="1:30">
      <c r="A9" s="355"/>
      <c r="B9" s="134"/>
      <c r="C9" s="356"/>
      <c r="D9" s="1098" t="str">
        <f>IF($E$8=1,Rentabilität!E7,IF($E$8=2,Rentabilität!G7,IF($E$8=3,Rentabilität!I7,0)))</f>
        <v>(Jan. 2025 - Dez. 2025)</v>
      </c>
      <c r="E9" s="1099"/>
      <c r="F9" s="63"/>
      <c r="G9" s="63"/>
      <c r="H9" s="63"/>
      <c r="I9" s="420"/>
      <c r="J9" s="63"/>
      <c r="K9" s="63"/>
      <c r="M9" s="991"/>
      <c r="N9" s="263"/>
      <c r="O9" s="263"/>
      <c r="P9" s="63"/>
      <c r="Q9" s="63"/>
      <c r="R9" s="63"/>
      <c r="S9" s="122"/>
      <c r="T9" s="122"/>
      <c r="U9" s="122"/>
      <c r="V9" s="63"/>
      <c r="W9" s="63"/>
      <c r="X9" s="63"/>
      <c r="Y9" s="63"/>
      <c r="Z9" s="63"/>
      <c r="AA9" s="63"/>
      <c r="AB9" s="63"/>
      <c r="AC9" s="63"/>
      <c r="AD9" s="63"/>
    </row>
    <row r="10" spans="1:30">
      <c r="A10" s="95" t="s">
        <v>0</v>
      </c>
      <c r="B10" s="68"/>
      <c r="C10" s="356"/>
      <c r="D10" s="1095" t="s">
        <v>30</v>
      </c>
      <c r="E10" s="1095" t="s">
        <v>1</v>
      </c>
      <c r="F10" s="63"/>
      <c r="G10" s="63"/>
      <c r="H10" s="63"/>
      <c r="I10" s="420"/>
      <c r="J10" s="63"/>
      <c r="K10" s="63"/>
      <c r="L10" s="264"/>
      <c r="M10" s="991"/>
      <c r="N10" s="263"/>
      <c r="O10" s="263"/>
      <c r="P10" s="63"/>
      <c r="Q10" s="63"/>
      <c r="R10" s="63"/>
      <c r="S10" s="122"/>
      <c r="T10" s="122"/>
      <c r="U10" s="122"/>
      <c r="V10" s="63"/>
      <c r="W10" s="63"/>
      <c r="X10" s="63"/>
      <c r="Y10" s="63"/>
      <c r="Z10" s="63"/>
      <c r="AA10" s="63"/>
      <c r="AB10" s="63"/>
      <c r="AC10" s="63"/>
      <c r="AD10" s="63"/>
    </row>
    <row r="11" spans="1:30" ht="18">
      <c r="A11" s="358"/>
      <c r="B11" s="69"/>
      <c r="C11" s="223"/>
      <c r="D11" s="1256"/>
      <c r="E11" s="1256"/>
      <c r="F11" s="63"/>
      <c r="G11" s="63"/>
      <c r="H11" s="63"/>
      <c r="I11" s="420"/>
      <c r="J11" s="63"/>
      <c r="K11" s="63"/>
      <c r="L11" s="63"/>
      <c r="M11" s="986"/>
      <c r="N11" s="63"/>
      <c r="O11" s="63"/>
      <c r="P11" s="63"/>
      <c r="Q11" s="63"/>
      <c r="R11" s="63"/>
      <c r="S11" s="122"/>
      <c r="T11" s="122"/>
      <c r="U11" s="122"/>
      <c r="V11" s="63"/>
      <c r="W11" s="63"/>
      <c r="X11" s="63"/>
      <c r="Y11" s="112"/>
      <c r="Z11" s="63"/>
      <c r="AA11" s="63"/>
      <c r="AB11" s="63"/>
      <c r="AC11" s="63"/>
      <c r="AD11" s="63"/>
    </row>
    <row r="12" spans="1:30">
      <c r="A12" s="147" t="s">
        <v>105</v>
      </c>
      <c r="B12" s="156"/>
      <c r="C12" s="589"/>
      <c r="D12" s="590"/>
      <c r="E12" s="436"/>
      <c r="F12" s="63"/>
      <c r="G12" s="63"/>
      <c r="H12" s="63"/>
      <c r="I12" s="420"/>
      <c r="J12" s="63"/>
      <c r="K12" s="63"/>
      <c r="L12" s="63"/>
      <c r="M12" s="420"/>
      <c r="N12" s="63"/>
      <c r="O12" s="63"/>
      <c r="P12" s="63"/>
      <c r="Q12" s="63"/>
      <c r="R12" s="63"/>
      <c r="S12" s="125"/>
      <c r="T12" s="122"/>
      <c r="U12" s="122"/>
      <c r="V12" s="63"/>
      <c r="W12" s="63"/>
      <c r="X12" s="63"/>
      <c r="Y12" s="63"/>
      <c r="Z12" s="63"/>
      <c r="AA12" s="63"/>
      <c r="AB12" s="63"/>
      <c r="AC12" s="63"/>
      <c r="AD12" s="63"/>
    </row>
    <row r="13" spans="1:30">
      <c r="A13" s="88" t="s">
        <v>324</v>
      </c>
      <c r="B13" s="1260">
        <f>Rentabilität!D11</f>
        <v>1</v>
      </c>
      <c r="C13" s="1261"/>
      <c r="D13" s="817">
        <f>IF(E$8=1,Rentabilität!E11,IF(E$8=2,Rentabilität!G11,IF(E$8=3,Rentabilität!I11,0)))</f>
        <v>100000</v>
      </c>
      <c r="E13" s="591">
        <f>IF(D$17=0,"",(D13/D$17*100))</f>
        <v>100</v>
      </c>
      <c r="F13" s="63"/>
      <c r="G13" s="63"/>
      <c r="H13" s="63"/>
      <c r="I13" s="420"/>
      <c r="J13" s="63"/>
      <c r="K13" s="63"/>
      <c r="L13" s="375"/>
      <c r="M13" s="420"/>
      <c r="N13" s="63"/>
      <c r="O13" s="63"/>
      <c r="P13" s="63"/>
      <c r="Q13" s="63"/>
      <c r="R13" s="63"/>
      <c r="S13" s="125"/>
      <c r="T13" s="122"/>
      <c r="U13" s="122"/>
      <c r="V13" s="63"/>
      <c r="W13" s="63"/>
      <c r="X13" s="63"/>
      <c r="Y13" s="63"/>
      <c r="Z13" s="63"/>
      <c r="AA13" s="63"/>
      <c r="AB13" s="63"/>
      <c r="AC13" s="63"/>
      <c r="AD13" s="63"/>
    </row>
    <row r="14" spans="1:30" ht="12.75" customHeight="1">
      <c r="A14" s="88" t="s">
        <v>325</v>
      </c>
      <c r="B14" s="1260">
        <f>Rentabilität!D12</f>
        <v>0</v>
      </c>
      <c r="C14" s="1261"/>
      <c r="D14" s="817">
        <f>IF(E$8=1,Rentabilität!E12,IF(E$8=2,Rentabilität!G12,IF(E$8=3,Rentabilität!I12,0)))</f>
        <v>0</v>
      </c>
      <c r="E14" s="592">
        <f>IF(D$17=0,"",(D14/D$17*100))</f>
        <v>0</v>
      </c>
      <c r="F14" s="63"/>
      <c r="G14" s="117"/>
      <c r="H14" s="63"/>
      <c r="I14" s="420"/>
      <c r="J14" s="63"/>
      <c r="K14" s="63"/>
      <c r="L14" s="63"/>
      <c r="M14" s="420"/>
      <c r="N14" s="63"/>
      <c r="O14" s="63"/>
      <c r="P14" s="117"/>
      <c r="Q14" s="63"/>
      <c r="R14" s="63"/>
      <c r="S14" s="63"/>
      <c r="T14" s="122"/>
      <c r="U14" s="122"/>
      <c r="V14" s="63"/>
      <c r="W14" s="63"/>
      <c r="X14" s="63"/>
      <c r="Y14" s="112"/>
      <c r="Z14" s="63"/>
      <c r="AA14" s="63"/>
      <c r="AB14" s="63"/>
      <c r="AC14" s="63"/>
      <c r="AD14" s="63"/>
    </row>
    <row r="15" spans="1:30" ht="13.5" customHeight="1">
      <c r="A15" s="88" t="s">
        <v>326</v>
      </c>
      <c r="B15" s="1260">
        <f>Rentabilität!D13</f>
        <v>0</v>
      </c>
      <c r="C15" s="1261"/>
      <c r="D15" s="817">
        <f>IF(E$8=1,Rentabilität!E13,IF(E$8=2,Rentabilität!G13,IF(E$8=3,Rentabilität!I13,0)))</f>
        <v>0</v>
      </c>
      <c r="E15" s="592">
        <f>IF(D$17=0,"",(D15/D$17*100))</f>
        <v>0</v>
      </c>
      <c r="F15" s="63"/>
      <c r="G15" s="117" t="s">
        <v>445</v>
      </c>
      <c r="H15" s="63"/>
      <c r="I15" s="420"/>
      <c r="J15" s="63"/>
      <c r="K15" s="63"/>
      <c r="L15" s="63"/>
      <c r="M15" s="986"/>
      <c r="N15" s="63"/>
      <c r="O15" s="63"/>
      <c r="P15" s="63"/>
      <c r="Q15" s="63"/>
      <c r="R15" s="63"/>
      <c r="S15" s="63"/>
      <c r="T15" s="122"/>
      <c r="U15" s="122"/>
      <c r="V15" s="122"/>
      <c r="W15" s="63"/>
      <c r="X15" s="63"/>
      <c r="Y15" s="63"/>
      <c r="Z15" s="63"/>
      <c r="AA15" s="63"/>
      <c r="AB15" s="63"/>
      <c r="AC15" s="63"/>
      <c r="AD15" s="63"/>
    </row>
    <row r="16" spans="1:30">
      <c r="A16" s="88" t="s">
        <v>327</v>
      </c>
      <c r="B16" s="1260">
        <f>Rentabilität!D14</f>
        <v>0</v>
      </c>
      <c r="C16" s="1261"/>
      <c r="D16" s="817">
        <f>IF(E$8=1,Rentabilität!E14,IF(E$8=2,Rentabilität!G14,IF(E$8=3,Rentabilität!I14,0)))</f>
        <v>0</v>
      </c>
      <c r="E16" s="592">
        <f>IF(D$17=0,"",(D16/D$17*100))</f>
        <v>0</v>
      </c>
      <c r="F16" s="63"/>
      <c r="G16" s="63"/>
      <c r="H16" s="63"/>
      <c r="I16" s="420"/>
      <c r="J16" s="63"/>
      <c r="K16" s="63"/>
      <c r="L16" s="63"/>
      <c r="M16" s="986"/>
      <c r="N16" s="63"/>
      <c r="O16" s="63"/>
      <c r="P16" s="63"/>
      <c r="Q16" s="63"/>
      <c r="R16" s="63"/>
      <c r="S16" s="63"/>
      <c r="T16" s="63"/>
      <c r="U16" s="63"/>
      <c r="V16" s="63"/>
      <c r="W16" s="63"/>
      <c r="X16" s="63"/>
      <c r="Y16" s="63"/>
      <c r="Z16" s="63"/>
      <c r="AA16" s="63"/>
      <c r="AB16" s="63"/>
      <c r="AC16" s="63"/>
      <c r="AD16" s="63"/>
    </row>
    <row r="17" spans="1:30">
      <c r="A17" s="147" t="s">
        <v>54</v>
      </c>
      <c r="B17" s="156"/>
      <c r="C17" s="593"/>
      <c r="D17" s="594">
        <f>SUM(D12:D16)</f>
        <v>100000</v>
      </c>
      <c r="E17" s="595">
        <f>IF(D$17=0,"",(D17/D$17*100))</f>
        <v>100</v>
      </c>
      <c r="F17" s="63"/>
      <c r="G17" s="596" t="s">
        <v>420</v>
      </c>
      <c r="H17" s="118"/>
      <c r="I17" s="425" t="s">
        <v>1</v>
      </c>
      <c r="J17" s="131" t="s">
        <v>30</v>
      </c>
      <c r="K17" s="63"/>
      <c r="L17" s="63"/>
      <c r="M17" s="420"/>
      <c r="N17" s="63"/>
      <c r="O17" s="63"/>
      <c r="P17" s="63"/>
      <c r="Q17" s="63"/>
      <c r="R17" s="63"/>
      <c r="S17" s="63"/>
      <c r="T17" s="63"/>
      <c r="U17" s="63"/>
      <c r="V17" s="63"/>
      <c r="W17" s="63"/>
      <c r="X17" s="63"/>
      <c r="Y17" s="63"/>
      <c r="Z17" s="63"/>
      <c r="AA17" s="63"/>
      <c r="AB17" s="63"/>
      <c r="AC17" s="63"/>
      <c r="AD17" s="63"/>
    </row>
    <row r="18" spans="1:30">
      <c r="A18" s="95" t="s">
        <v>302</v>
      </c>
      <c r="B18" s="68"/>
      <c r="C18" s="597"/>
      <c r="D18" s="904">
        <f>IF($E$8=1,Rentabilität!E22,IF($E$8=2,Rentabilität!G22,IF($E$8=3,Rentabilität!I22,0)))</f>
        <v>0</v>
      </c>
      <c r="E18" s="598">
        <f>IF(D$17=0,0,(D18/D$17*100))</f>
        <v>0</v>
      </c>
      <c r="F18" s="63"/>
      <c r="G18" s="1291" t="s">
        <v>421</v>
      </c>
      <c r="H18" s="1043"/>
      <c r="I18" s="987"/>
      <c r="J18" s="399">
        <f>D18*I18</f>
        <v>0</v>
      </c>
      <c r="K18" s="63"/>
      <c r="L18" s="63"/>
      <c r="M18" s="420"/>
      <c r="N18" s="63"/>
      <c r="O18" s="63"/>
      <c r="P18" s="63"/>
      <c r="Q18" s="63"/>
      <c r="R18" s="63"/>
      <c r="S18" s="63"/>
      <c r="T18" s="63"/>
      <c r="U18" s="63"/>
      <c r="V18" s="63"/>
      <c r="W18" s="63"/>
      <c r="X18" s="63"/>
      <c r="Y18" s="63"/>
      <c r="Z18" s="63"/>
      <c r="AA18" s="63"/>
      <c r="AB18" s="63"/>
      <c r="AC18" s="63"/>
      <c r="AD18" s="63"/>
    </row>
    <row r="19" spans="1:30">
      <c r="A19" s="1258" t="s">
        <v>297</v>
      </c>
      <c r="B19" s="1259"/>
      <c r="C19" s="1259"/>
      <c r="D19" s="599">
        <f>IF(E19="",0,D13*E19/100)</f>
        <v>0</v>
      </c>
      <c r="E19" s="898">
        <f>IF($E$8=1,Rentabilität!F23,IF($E$8=2,Rentabilität!H23,IF($E$8=3,Rentabilität!J23,0)))</f>
        <v>0</v>
      </c>
      <c r="F19" s="63"/>
      <c r="G19" s="1291" t="s">
        <v>422</v>
      </c>
      <c r="H19" s="1043"/>
      <c r="I19" s="987"/>
      <c r="J19" s="415">
        <f>D19*I19</f>
        <v>0</v>
      </c>
      <c r="K19" s="63"/>
      <c r="L19" s="63"/>
      <c r="M19" s="420"/>
      <c r="N19" s="63"/>
      <c r="O19" s="63"/>
      <c r="P19" s="63"/>
      <c r="Q19" s="63"/>
      <c r="R19" s="63"/>
      <c r="S19" s="63"/>
      <c r="T19" s="63"/>
      <c r="U19" s="63"/>
      <c r="V19" s="63"/>
      <c r="W19" s="63"/>
      <c r="X19" s="63"/>
      <c r="Y19" s="63"/>
      <c r="Z19" s="63"/>
      <c r="AA19" s="63"/>
      <c r="AB19" s="63"/>
      <c r="AC19" s="63"/>
      <c r="AD19" s="63"/>
    </row>
    <row r="20" spans="1:30">
      <c r="A20" s="1258" t="s">
        <v>298</v>
      </c>
      <c r="B20" s="1259"/>
      <c r="C20" s="1259"/>
      <c r="D20" s="599">
        <f>IF(E20="",0,D14*E20/100)</f>
        <v>0</v>
      </c>
      <c r="E20" s="898">
        <f>IF($E$8=1,Rentabilität!F24,IF($E$8=2,Rentabilität!H24,IF($E$8=3,Rentabilität!J24,0)))</f>
        <v>0</v>
      </c>
      <c r="F20" s="63"/>
      <c r="G20" s="1291" t="s">
        <v>423</v>
      </c>
      <c r="H20" s="1043"/>
      <c r="I20" s="987"/>
      <c r="J20" s="415">
        <f>D20*I20</f>
        <v>0</v>
      </c>
      <c r="K20" s="63"/>
      <c r="L20" s="63"/>
      <c r="M20" s="420"/>
      <c r="N20" s="63"/>
      <c r="O20" s="63"/>
      <c r="P20" s="63"/>
      <c r="Q20" s="63"/>
      <c r="R20" s="63"/>
      <c r="S20" s="63"/>
      <c r="T20" s="63"/>
      <c r="U20" s="63"/>
      <c r="V20" s="63"/>
      <c r="W20" s="63"/>
      <c r="X20" s="63"/>
      <c r="Y20" s="63"/>
      <c r="Z20" s="63"/>
      <c r="AA20" s="63"/>
      <c r="AB20" s="63"/>
      <c r="AC20" s="63"/>
      <c r="AD20" s="63"/>
    </row>
    <row r="21" spans="1:30">
      <c r="A21" s="1258" t="s">
        <v>299</v>
      </c>
      <c r="B21" s="1259"/>
      <c r="C21" s="1259"/>
      <c r="D21" s="599">
        <f>IF(E21="",0,D15*E21/100)</f>
        <v>0</v>
      </c>
      <c r="E21" s="898">
        <f>IF($E$8=1,Rentabilität!F25,IF($E$8=2,Rentabilität!H25,IF($E$8=3,Rentabilität!J25,0)))</f>
        <v>0</v>
      </c>
      <c r="F21" s="63"/>
      <c r="G21" s="1291" t="s">
        <v>424</v>
      </c>
      <c r="H21" s="1043"/>
      <c r="I21" s="987"/>
      <c r="J21" s="415">
        <f>D21*I21</f>
        <v>0</v>
      </c>
      <c r="K21" s="63"/>
      <c r="L21" s="63"/>
      <c r="M21" s="420"/>
      <c r="N21" s="63"/>
      <c r="O21" s="63"/>
      <c r="P21" s="63"/>
      <c r="Q21" s="63"/>
      <c r="R21" s="63"/>
      <c r="S21" s="63"/>
      <c r="T21" s="63"/>
      <c r="U21" s="63"/>
      <c r="V21" s="63"/>
      <c r="W21" s="63"/>
      <c r="X21" s="63"/>
      <c r="Y21" s="63"/>
      <c r="Z21" s="63"/>
      <c r="AA21" s="63"/>
      <c r="AB21" s="63"/>
      <c r="AC21" s="63"/>
      <c r="AD21" s="63"/>
    </row>
    <row r="22" spans="1:30" ht="14.25" customHeight="1">
      <c r="A22" s="1249" t="s">
        <v>300</v>
      </c>
      <c r="B22" s="1250"/>
      <c r="C22" s="1251"/>
      <c r="D22" s="599">
        <f>IF(E22="",0,D16*E22/100)</f>
        <v>0</v>
      </c>
      <c r="E22" s="898">
        <f>IF($E$8=1,Rentabilität!F26,IF($E$8=2,Rentabilität!H26,IF($E$8=3,Rentabilität!J26,0)))</f>
        <v>0</v>
      </c>
      <c r="F22" s="63"/>
      <c r="G22" s="1252" t="s">
        <v>425</v>
      </c>
      <c r="H22" s="1045"/>
      <c r="I22" s="987"/>
      <c r="J22" s="94">
        <f>D22*I22</f>
        <v>0</v>
      </c>
      <c r="K22" s="63"/>
      <c r="L22" s="63"/>
      <c r="M22" s="420"/>
      <c r="N22" s="63"/>
      <c r="O22" s="63"/>
      <c r="P22" s="63"/>
      <c r="Q22" s="63"/>
      <c r="R22" s="63"/>
      <c r="S22" s="63"/>
      <c r="T22" s="63"/>
      <c r="U22" s="63"/>
      <c r="V22" s="63"/>
      <c r="W22" s="63"/>
      <c r="X22" s="63"/>
      <c r="Y22" s="112"/>
      <c r="Z22" s="63"/>
      <c r="AA22" s="63"/>
      <c r="AB22" s="63"/>
      <c r="AC22" s="63"/>
      <c r="AD22" s="63"/>
    </row>
    <row r="23" spans="1:30">
      <c r="A23" s="600" t="s">
        <v>419</v>
      </c>
      <c r="B23" s="97"/>
      <c r="C23" s="601"/>
      <c r="D23" s="602">
        <f>SUM(D18:D22)</f>
        <v>0</v>
      </c>
      <c r="E23" s="603">
        <f>IF(D$17=0,0,(D23/D$17*100))</f>
        <v>0</v>
      </c>
      <c r="F23" s="63"/>
      <c r="G23" s="596" t="s">
        <v>426</v>
      </c>
      <c r="H23" s="429"/>
      <c r="I23" s="612"/>
      <c r="J23" s="366">
        <f>SUM(J18:J22)</f>
        <v>0</v>
      </c>
      <c r="K23" s="63"/>
      <c r="L23" s="63"/>
      <c r="M23" s="420"/>
      <c r="N23" s="63"/>
      <c r="O23" s="63"/>
      <c r="P23" s="63"/>
      <c r="Q23" s="63"/>
      <c r="R23" s="63"/>
      <c r="S23" s="63"/>
      <c r="T23" s="63"/>
      <c r="U23" s="63"/>
      <c r="V23" s="63"/>
      <c r="W23" s="63"/>
      <c r="X23" s="63"/>
      <c r="Y23" s="63"/>
      <c r="Z23" s="63"/>
      <c r="AA23" s="63"/>
      <c r="AB23" s="63"/>
      <c r="AC23" s="63"/>
      <c r="AD23" s="63"/>
    </row>
    <row r="24" spans="1:30">
      <c r="A24" s="142" t="s">
        <v>43</v>
      </c>
      <c r="B24" s="67"/>
      <c r="C24" s="442"/>
      <c r="D24" s="604">
        <f>(D17-D23)</f>
        <v>100000</v>
      </c>
      <c r="E24" s="598">
        <f t="shared" ref="E24:E30" si="0">IF(D$17=0,0,(D24/D$17*100))</f>
        <v>100</v>
      </c>
      <c r="F24" s="63"/>
      <c r="G24" s="63"/>
      <c r="H24" s="63"/>
      <c r="I24" s="986"/>
      <c r="J24" s="63"/>
      <c r="K24" s="63"/>
      <c r="L24" s="63"/>
      <c r="M24" s="420"/>
      <c r="N24" s="63"/>
      <c r="O24" s="63"/>
      <c r="P24" s="63"/>
      <c r="Q24" s="63"/>
      <c r="R24" s="63"/>
      <c r="S24" s="63"/>
      <c r="T24" s="63"/>
      <c r="U24" s="63"/>
      <c r="V24" s="63"/>
      <c r="W24" s="63"/>
      <c r="X24" s="63"/>
      <c r="Y24" s="63"/>
      <c r="Z24" s="63"/>
      <c r="AA24" s="63"/>
      <c r="AB24" s="63"/>
      <c r="AC24" s="63"/>
      <c r="AD24" s="63"/>
    </row>
    <row r="25" spans="1:30" ht="18">
      <c r="A25" s="93" t="s">
        <v>44</v>
      </c>
      <c r="B25" s="97"/>
      <c r="C25" s="441"/>
      <c r="D25" s="817">
        <f>IF($E$8=1,Rentabilität!E35,IF($E$8=2,Rentabilität!G35,IF($E$8=3,Rentabilität!I35,0)))</f>
        <v>0</v>
      </c>
      <c r="E25" s="591">
        <f t="shared" si="0"/>
        <v>0</v>
      </c>
      <c r="F25" s="63"/>
      <c r="G25" s="63"/>
      <c r="H25" s="63"/>
      <c r="I25" s="986"/>
      <c r="J25" s="63"/>
      <c r="K25" s="63"/>
      <c r="L25" s="63"/>
      <c r="M25" s="420"/>
      <c r="N25" s="63"/>
      <c r="O25" s="63"/>
      <c r="P25" s="63"/>
      <c r="Q25" s="63"/>
      <c r="R25" s="63"/>
      <c r="S25" s="63"/>
      <c r="T25" s="63"/>
      <c r="U25" s="63"/>
      <c r="V25" s="63"/>
      <c r="W25" s="63"/>
      <c r="X25" s="63"/>
      <c r="Y25" s="112"/>
      <c r="Z25" s="63"/>
      <c r="AA25" s="63"/>
      <c r="AB25" s="63"/>
      <c r="AC25" s="63"/>
      <c r="AD25" s="63"/>
    </row>
    <row r="26" spans="1:30">
      <c r="A26" s="142" t="s">
        <v>45</v>
      </c>
      <c r="B26" s="67"/>
      <c r="C26" s="442"/>
      <c r="D26" s="478">
        <f>(D24-D25)</f>
        <v>100000</v>
      </c>
      <c r="E26" s="605">
        <f t="shared" si="0"/>
        <v>100</v>
      </c>
      <c r="F26" s="63"/>
      <c r="K26" s="63"/>
      <c r="L26" s="63"/>
      <c r="M26" s="420"/>
      <c r="N26" s="63"/>
      <c r="O26" s="63"/>
      <c r="P26" s="63"/>
      <c r="Q26" s="63"/>
      <c r="R26" s="63"/>
      <c r="S26" s="63"/>
      <c r="T26" s="63"/>
      <c r="U26" s="63"/>
      <c r="V26" s="63"/>
      <c r="W26" s="63"/>
      <c r="X26" s="63"/>
      <c r="Y26" s="63"/>
      <c r="Z26" s="63"/>
      <c r="AA26" s="63"/>
      <c r="AB26" s="63"/>
      <c r="AC26" s="63"/>
      <c r="AD26" s="63"/>
    </row>
    <row r="27" spans="1:30">
      <c r="A27" s="93" t="s">
        <v>293</v>
      </c>
      <c r="B27" s="97"/>
      <c r="C27" s="441"/>
      <c r="D27" s="817">
        <f>IF($E$8=1,'übrige Kosten'!C30,IF($E$8=2,'übrige Kosten'!E30,IF($E$8=3,'übrige Kosten'!G30,0)))</f>
        <v>0</v>
      </c>
      <c r="E27" s="591">
        <f t="shared" si="0"/>
        <v>0</v>
      </c>
      <c r="F27" s="63"/>
      <c r="K27" s="63"/>
      <c r="L27" s="63"/>
      <c r="M27" s="420"/>
      <c r="N27" s="63"/>
      <c r="O27" s="63"/>
      <c r="P27" s="63"/>
      <c r="Q27" s="63"/>
      <c r="R27" s="63"/>
      <c r="S27" s="63"/>
      <c r="T27" s="63"/>
      <c r="U27" s="63"/>
      <c r="V27" s="63"/>
      <c r="W27" s="63"/>
      <c r="X27" s="63"/>
      <c r="Y27" s="63"/>
      <c r="Z27" s="63"/>
      <c r="AA27" s="63"/>
      <c r="AB27" s="63"/>
      <c r="AC27" s="63"/>
      <c r="AD27" s="63"/>
    </row>
    <row r="28" spans="1:30">
      <c r="A28" s="142" t="s">
        <v>104</v>
      </c>
      <c r="B28" s="67"/>
      <c r="C28" s="137"/>
      <c r="D28" s="478">
        <f>D26-D27</f>
        <v>100000</v>
      </c>
      <c r="E28" s="606">
        <f t="shared" si="0"/>
        <v>100</v>
      </c>
      <c r="F28" s="63"/>
      <c r="K28" s="63"/>
      <c r="L28" s="63"/>
      <c r="M28" s="420"/>
      <c r="N28" s="63"/>
      <c r="O28" s="63"/>
      <c r="P28" s="63"/>
      <c r="Q28" s="63"/>
      <c r="R28" s="63"/>
      <c r="S28" s="63"/>
      <c r="T28" s="63"/>
      <c r="U28" s="63"/>
      <c r="V28" s="63"/>
      <c r="W28" s="63"/>
      <c r="X28" s="63"/>
      <c r="Y28" s="63"/>
      <c r="Z28" s="63"/>
      <c r="AA28" s="63"/>
      <c r="AB28" s="63"/>
      <c r="AC28" s="63"/>
      <c r="AD28" s="63"/>
    </row>
    <row r="29" spans="1:30">
      <c r="A29" s="95" t="s">
        <v>362</v>
      </c>
      <c r="B29" s="68"/>
      <c r="C29" s="134"/>
      <c r="D29" s="817">
        <f>IF(E8=1,'übrige Kosten'!C34+'übrige Kosten'!C35,IF(E8=2,'übrige Kosten'!E34+'übrige Kosten'!E35,IF(E8=3,'übrige Kosten'!G34+'übrige Kosten'!G35,0)))</f>
        <v>11600</v>
      </c>
      <c r="E29" s="591">
        <f t="shared" si="0"/>
        <v>11.600000000000001</v>
      </c>
      <c r="F29" s="63"/>
      <c r="K29" s="63"/>
      <c r="L29" s="63"/>
      <c r="M29" s="986"/>
      <c r="N29" s="63"/>
      <c r="O29" s="63"/>
      <c r="P29" s="63"/>
      <c r="Q29" s="63"/>
      <c r="R29" s="63"/>
      <c r="S29" s="63"/>
      <c r="T29" s="63"/>
      <c r="U29" s="63"/>
      <c r="V29" s="63"/>
      <c r="W29" s="63"/>
      <c r="X29" s="63"/>
      <c r="Y29" s="63"/>
      <c r="Z29" s="63"/>
      <c r="AA29" s="63"/>
      <c r="AB29" s="63"/>
      <c r="AC29" s="63"/>
      <c r="AD29" s="63"/>
    </row>
    <row r="30" spans="1:30" ht="18">
      <c r="A30" s="396" t="s">
        <v>448</v>
      </c>
      <c r="B30" s="397"/>
      <c r="C30" s="443"/>
      <c r="D30" s="444">
        <f>(D28-D29)</f>
        <v>88400</v>
      </c>
      <c r="E30" s="598">
        <f t="shared" si="0"/>
        <v>88.4</v>
      </c>
      <c r="F30" s="63"/>
      <c r="K30" s="63"/>
      <c r="L30" s="63"/>
      <c r="M30" s="986"/>
      <c r="N30" s="63"/>
      <c r="O30" s="63"/>
      <c r="P30" s="63"/>
      <c r="Q30" s="63"/>
      <c r="R30" s="63"/>
      <c r="S30" s="63"/>
      <c r="T30" s="63"/>
      <c r="U30" s="63"/>
      <c r="V30" s="63"/>
      <c r="W30" s="63"/>
      <c r="X30" s="63"/>
      <c r="Y30" s="112"/>
      <c r="Z30" s="63"/>
      <c r="AA30" s="63"/>
      <c r="AB30" s="63"/>
      <c r="AC30" s="63"/>
      <c r="AD30" s="63"/>
    </row>
    <row r="31" spans="1:30">
      <c r="A31" s="850" t="str">
        <f>IF(Unternehmerlohn!F43&gt;=Unternehmerlohn!F37,"  - Geplanter Unternehmerlohn","  - Notwendiger Unternehmerlohn")</f>
        <v xml:space="preserve">  - Geplanter Unternehmerlohn</v>
      </c>
      <c r="B31" s="420"/>
      <c r="C31" s="420"/>
      <c r="D31" s="817">
        <f>IF($E$8=1,Rentabilität!E44,IF($E$8=2,Rentabilität!G44,IF($E$8=3,Rentabilität!I44,0)))</f>
        <v>0</v>
      </c>
      <c r="E31" s="591">
        <f>IF(D$17=0,0,(D31/D$17*100))</f>
        <v>0</v>
      </c>
      <c r="F31" s="63"/>
      <c r="K31" s="63"/>
      <c r="L31" s="63"/>
      <c r="M31" s="986"/>
      <c r="N31" s="63"/>
      <c r="O31" s="63"/>
      <c r="P31" s="63"/>
      <c r="Q31" s="63"/>
      <c r="R31" s="63"/>
      <c r="S31" s="63"/>
      <c r="T31" s="63"/>
      <c r="U31" s="63"/>
      <c r="V31" s="63"/>
      <c r="W31" s="63"/>
      <c r="X31" s="63"/>
      <c r="Y31" s="63"/>
      <c r="Z31" s="63"/>
      <c r="AA31" s="63"/>
      <c r="AB31" s="63"/>
      <c r="AC31" s="63"/>
      <c r="AD31" s="63"/>
    </row>
    <row r="32" spans="1:30">
      <c r="A32" s="851" t="s">
        <v>470</v>
      </c>
      <c r="B32" s="420"/>
      <c r="C32" s="420"/>
      <c r="D32" s="833"/>
      <c r="E32" s="592">
        <f>IF(D$17=0,0,(D32/D$17*100))</f>
        <v>0</v>
      </c>
      <c r="F32" s="63"/>
      <c r="G32" s="587" t="str">
        <f>IF(D45&lt;0,"Überprüfung der Gesamtsituation erforderlich","")</f>
        <v/>
      </c>
      <c r="L32" s="63"/>
      <c r="M32" s="986"/>
      <c r="N32" s="63"/>
      <c r="O32" s="63"/>
      <c r="P32" s="63"/>
      <c r="Q32" s="63"/>
      <c r="R32" s="63"/>
      <c r="S32" s="63"/>
      <c r="T32" s="63"/>
      <c r="U32" s="63"/>
      <c r="V32" s="63"/>
      <c r="W32" s="63"/>
      <c r="X32" s="63"/>
      <c r="Y32" s="63"/>
      <c r="Z32" s="63"/>
      <c r="AA32" s="63"/>
      <c r="AB32" s="63"/>
      <c r="AC32" s="63"/>
      <c r="AD32" s="63"/>
    </row>
    <row r="33" spans="1:30" ht="18">
      <c r="A33" s="610" t="s">
        <v>427</v>
      </c>
      <c r="B33" s="611"/>
      <c r="C33" s="612"/>
      <c r="D33" s="611">
        <f>D31+D32</f>
        <v>0</v>
      </c>
      <c r="E33" s="592">
        <f>IF(D$17=0,0,(D33/D$17*100))</f>
        <v>0</v>
      </c>
      <c r="F33" s="63"/>
      <c r="K33" s="63"/>
      <c r="L33" s="63"/>
      <c r="M33" s="986"/>
      <c r="N33" s="63"/>
      <c r="O33" s="63"/>
      <c r="P33" s="63"/>
      <c r="Q33" s="63"/>
      <c r="R33" s="63"/>
      <c r="S33" s="63"/>
      <c r="T33" s="63"/>
      <c r="U33" s="63"/>
      <c r="V33" s="63"/>
      <c r="W33" s="63"/>
      <c r="X33" s="63"/>
      <c r="Y33" s="112"/>
      <c r="Z33" s="63"/>
      <c r="AA33" s="63"/>
      <c r="AB33" s="63"/>
      <c r="AC33" s="63"/>
      <c r="AD33" s="63"/>
    </row>
    <row r="34" spans="1:30" ht="18">
      <c r="A34" s="92"/>
      <c r="B34" s="63"/>
      <c r="C34" s="63"/>
      <c r="D34" s="63"/>
      <c r="E34" s="70"/>
      <c r="F34" s="63"/>
      <c r="K34" s="63"/>
      <c r="L34" s="63"/>
      <c r="M34" s="986"/>
      <c r="N34" s="63"/>
      <c r="O34" s="63"/>
      <c r="P34" s="63"/>
      <c r="Q34" s="63"/>
      <c r="R34" s="63"/>
      <c r="S34" s="63"/>
      <c r="T34" s="63"/>
      <c r="U34" s="63"/>
      <c r="V34" s="63"/>
      <c r="W34" s="63"/>
      <c r="X34" s="63"/>
      <c r="Y34" s="112"/>
      <c r="Z34" s="63"/>
      <c r="AA34" s="63"/>
      <c r="AB34" s="63"/>
      <c r="AC34" s="63"/>
      <c r="AD34" s="63"/>
    </row>
    <row r="35" spans="1:30">
      <c r="A35" s="147" t="s">
        <v>301</v>
      </c>
      <c r="B35" s="156"/>
      <c r="C35" s="437"/>
      <c r="D35" s="389">
        <f>D30-D31-D32</f>
        <v>88400</v>
      </c>
      <c r="E35" s="848">
        <f>IF([1]Rentabilität!C$13=0,"",(D35/[1]Rentabilität!C$13*100))</f>
        <v>340</v>
      </c>
      <c r="F35" s="63"/>
      <c r="K35" s="63"/>
      <c r="L35" s="63"/>
      <c r="M35" s="986"/>
      <c r="N35" s="63"/>
      <c r="O35" s="63"/>
      <c r="P35" s="63"/>
      <c r="Q35" s="63"/>
      <c r="R35" s="63"/>
      <c r="S35" s="63"/>
      <c r="T35" s="63"/>
      <c r="U35" s="63"/>
      <c r="V35" s="63"/>
      <c r="W35" s="63"/>
      <c r="X35" s="63"/>
      <c r="Y35" s="63"/>
      <c r="Z35" s="63"/>
      <c r="AA35" s="63"/>
      <c r="AB35" s="63"/>
      <c r="AC35" s="63"/>
      <c r="AD35" s="63"/>
    </row>
    <row r="36" spans="1:30">
      <c r="A36" s="63"/>
      <c r="B36" s="63"/>
      <c r="C36" s="63"/>
      <c r="D36" s="63"/>
      <c r="E36" s="63"/>
      <c r="F36" s="63"/>
      <c r="G36" s="63"/>
      <c r="H36" s="63"/>
      <c r="I36" s="986"/>
      <c r="J36" s="63"/>
      <c r="K36" s="63"/>
      <c r="L36" s="63"/>
      <c r="M36" s="420"/>
      <c r="N36" s="63"/>
      <c r="O36" s="63"/>
      <c r="P36" s="63"/>
      <c r="Q36" s="63"/>
      <c r="R36" s="63"/>
      <c r="S36" s="63"/>
      <c r="T36" s="63"/>
      <c r="U36" s="63"/>
      <c r="V36" s="63"/>
      <c r="W36" s="63"/>
      <c r="X36" s="63"/>
      <c r="Y36" s="63"/>
      <c r="Z36" s="63"/>
      <c r="AA36" s="63"/>
      <c r="AB36" s="63"/>
      <c r="AC36" s="63"/>
      <c r="AD36" s="63"/>
    </row>
    <row r="37" spans="1:30" ht="18">
      <c r="A37" s="63"/>
      <c r="B37" s="63"/>
      <c r="C37" s="63"/>
      <c r="D37" s="63"/>
      <c r="E37" s="63"/>
      <c r="F37" s="63"/>
      <c r="G37" s="63"/>
      <c r="H37" s="63"/>
      <c r="I37" s="420"/>
      <c r="J37" s="63"/>
      <c r="K37" s="63"/>
      <c r="L37" s="63"/>
      <c r="M37" s="420"/>
      <c r="N37" s="63"/>
      <c r="O37" s="63"/>
      <c r="P37" s="63"/>
      <c r="Q37" s="63"/>
      <c r="R37" s="63"/>
      <c r="S37" s="63"/>
      <c r="T37" s="63"/>
      <c r="U37" s="63"/>
      <c r="V37" s="63"/>
      <c r="W37" s="63"/>
      <c r="X37" s="63"/>
      <c r="Y37" s="112"/>
      <c r="Z37" s="63"/>
      <c r="AA37" s="63"/>
      <c r="AB37" s="63"/>
      <c r="AC37" s="63"/>
      <c r="AD37" s="63"/>
    </row>
    <row r="38" spans="1:30" ht="18">
      <c r="A38" s="117" t="s">
        <v>429</v>
      </c>
      <c r="B38" s="198"/>
      <c r="C38" s="63"/>
      <c r="D38" s="63"/>
      <c r="E38" s="63"/>
      <c r="F38" s="63"/>
      <c r="G38" s="63"/>
      <c r="H38" s="63"/>
      <c r="I38" s="420"/>
      <c r="J38" s="63"/>
      <c r="K38" s="63"/>
      <c r="L38" s="63"/>
      <c r="M38" s="420"/>
      <c r="N38" s="63"/>
      <c r="O38" s="63"/>
      <c r="P38" s="63"/>
      <c r="Q38" s="63"/>
      <c r="R38" s="63"/>
      <c r="S38" s="63"/>
      <c r="T38" s="63"/>
      <c r="U38" s="63"/>
      <c r="V38" s="63"/>
      <c r="W38" s="63"/>
      <c r="X38" s="63"/>
      <c r="Y38" s="112"/>
      <c r="Z38" s="63"/>
      <c r="AA38" s="63"/>
      <c r="AB38" s="63"/>
      <c r="AC38" s="63"/>
      <c r="AD38" s="63"/>
    </row>
    <row r="39" spans="1:30" ht="10.5" customHeight="1">
      <c r="A39" s="117"/>
      <c r="B39" s="198"/>
      <c r="C39" s="63"/>
      <c r="D39" s="63"/>
      <c r="E39" s="63"/>
      <c r="F39" s="63"/>
      <c r="G39" s="63"/>
      <c r="H39" s="63"/>
      <c r="I39" s="420"/>
      <c r="J39" s="63"/>
      <c r="K39" s="63"/>
      <c r="L39" s="63"/>
      <c r="M39" s="420"/>
      <c r="N39" s="63"/>
      <c r="O39" s="63"/>
      <c r="P39" s="63"/>
      <c r="Q39" s="63"/>
      <c r="R39" s="63"/>
      <c r="S39" s="63"/>
      <c r="T39" s="63"/>
      <c r="U39" s="63"/>
      <c r="V39" s="63"/>
      <c r="W39" s="63"/>
      <c r="X39" s="63"/>
      <c r="Y39" s="112"/>
      <c r="Z39" s="63"/>
      <c r="AA39" s="63"/>
      <c r="AB39" s="63"/>
      <c r="AC39" s="63"/>
      <c r="AD39" s="63"/>
    </row>
    <row r="40" spans="1:30" ht="18">
      <c r="A40" s="63"/>
      <c r="B40" s="63"/>
      <c r="C40" s="63"/>
      <c r="D40" s="131" t="s">
        <v>30</v>
      </c>
      <c r="E40" s="63"/>
      <c r="F40" s="63"/>
      <c r="G40" s="63"/>
      <c r="H40" s="63"/>
      <c r="I40" s="420"/>
      <c r="J40" s="63"/>
      <c r="K40" s="63"/>
      <c r="L40" s="63"/>
      <c r="M40" s="420"/>
      <c r="N40" s="63"/>
      <c r="O40" s="63"/>
      <c r="P40" s="63"/>
      <c r="Q40" s="63"/>
      <c r="R40" s="63"/>
      <c r="S40" s="63"/>
      <c r="T40" s="63"/>
      <c r="U40" s="63"/>
      <c r="V40" s="63"/>
      <c r="W40" s="63"/>
      <c r="X40" s="63"/>
      <c r="Y40" s="112"/>
      <c r="Z40" s="63"/>
      <c r="AA40" s="63"/>
      <c r="AB40" s="63"/>
      <c r="AC40" s="63"/>
      <c r="AD40" s="63"/>
    </row>
    <row r="41" spans="1:30" ht="18">
      <c r="A41" s="377" t="s">
        <v>390</v>
      </c>
      <c r="B41" s="369"/>
      <c r="C41" s="370"/>
      <c r="D41" s="607">
        <f>$D$25</f>
        <v>0</v>
      </c>
      <c r="E41" s="63"/>
      <c r="F41" s="63"/>
      <c r="G41" s="63"/>
      <c r="H41" s="63"/>
      <c r="I41" s="420"/>
      <c r="J41" s="63"/>
      <c r="K41" s="63"/>
      <c r="L41" s="63"/>
      <c r="M41" s="420"/>
      <c r="N41" s="63"/>
      <c r="O41" s="63"/>
      <c r="P41" s="63"/>
      <c r="Q41" s="63"/>
      <c r="R41" s="63"/>
      <c r="S41" s="63"/>
      <c r="T41" s="63"/>
      <c r="U41" s="63"/>
      <c r="V41" s="63"/>
      <c r="W41" s="63"/>
      <c r="X41" s="63"/>
      <c r="Y41" s="112"/>
      <c r="Z41" s="63"/>
      <c r="AA41" s="63"/>
      <c r="AB41" s="63"/>
      <c r="AC41" s="63"/>
      <c r="AD41" s="63"/>
    </row>
    <row r="42" spans="1:30" ht="18">
      <c r="A42" s="92" t="s">
        <v>391</v>
      </c>
      <c r="B42" s="63"/>
      <c r="C42" s="70"/>
      <c r="D42" s="608">
        <f>$D$27</f>
        <v>0</v>
      </c>
      <c r="E42" s="63"/>
      <c r="F42" s="63"/>
      <c r="G42" s="63"/>
      <c r="H42" s="63"/>
      <c r="I42" s="420"/>
      <c r="J42" s="63"/>
      <c r="K42" s="63"/>
      <c r="L42" s="63"/>
      <c r="M42" s="420"/>
      <c r="N42" s="63"/>
      <c r="O42" s="63"/>
      <c r="P42" s="63"/>
      <c r="Q42" s="63"/>
      <c r="R42" s="63"/>
      <c r="S42" s="63"/>
      <c r="T42" s="63"/>
      <c r="U42" s="63"/>
      <c r="V42" s="63"/>
      <c r="W42" s="63"/>
      <c r="X42" s="63"/>
      <c r="Y42" s="112"/>
      <c r="Z42" s="63"/>
      <c r="AA42" s="63"/>
      <c r="AB42" s="63"/>
      <c r="AC42" s="63"/>
      <c r="AD42" s="63"/>
    </row>
    <row r="43" spans="1:30" ht="18">
      <c r="A43" s="92" t="s">
        <v>392</v>
      </c>
      <c r="B43" s="63"/>
      <c r="C43" s="70"/>
      <c r="D43" s="608">
        <f>$D$29</f>
        <v>11600</v>
      </c>
      <c r="E43" s="63"/>
      <c r="F43" s="63"/>
      <c r="G43" s="63"/>
      <c r="H43" s="63"/>
      <c r="I43" s="420"/>
      <c r="J43" s="63"/>
      <c r="K43" s="63"/>
      <c r="L43" s="63"/>
      <c r="M43" s="420"/>
      <c r="N43" s="63"/>
      <c r="O43" s="63"/>
      <c r="P43" s="63"/>
      <c r="Q43" s="63"/>
      <c r="R43" s="63"/>
      <c r="S43" s="63"/>
      <c r="T43" s="63"/>
      <c r="U43" s="63"/>
      <c r="V43" s="63"/>
      <c r="W43" s="63"/>
      <c r="X43" s="63"/>
      <c r="Y43" s="112"/>
      <c r="Z43" s="63"/>
      <c r="AA43" s="63"/>
      <c r="AB43" s="63"/>
      <c r="AC43" s="63"/>
      <c r="AD43" s="63"/>
    </row>
    <row r="44" spans="1:30" ht="18">
      <c r="A44" s="92" t="s">
        <v>393</v>
      </c>
      <c r="B44" s="63"/>
      <c r="C44" s="70"/>
      <c r="D44" s="608">
        <f>$D$31+$D$32</f>
        <v>0</v>
      </c>
      <c r="E44" s="63"/>
      <c r="F44" s="63"/>
      <c r="G44" s="63"/>
      <c r="H44" s="63"/>
      <c r="I44" s="420"/>
      <c r="J44" s="63"/>
      <c r="K44" s="63"/>
      <c r="L44" s="63"/>
      <c r="M44" s="420"/>
      <c r="N44" s="63"/>
      <c r="O44" s="63"/>
      <c r="P44" s="63"/>
      <c r="Q44" s="63"/>
      <c r="R44" s="63"/>
      <c r="S44" s="63"/>
      <c r="T44" s="63"/>
      <c r="U44" s="63"/>
      <c r="V44" s="63"/>
      <c r="W44" s="63"/>
      <c r="X44" s="63"/>
      <c r="Y44" s="112"/>
      <c r="Z44" s="63"/>
      <c r="AA44" s="63"/>
      <c r="AB44" s="63"/>
      <c r="AC44" s="63"/>
      <c r="AD44" s="63"/>
    </row>
    <row r="45" spans="1:30" ht="18">
      <c r="A45" s="358" t="s">
        <v>428</v>
      </c>
      <c r="B45" s="69"/>
      <c r="C45" s="223"/>
      <c r="D45" s="609">
        <f>D35</f>
        <v>88400</v>
      </c>
      <c r="E45" s="63"/>
      <c r="F45" s="63"/>
      <c r="G45" s="63"/>
      <c r="H45" s="63"/>
      <c r="I45" s="420"/>
      <c r="J45" s="63"/>
      <c r="K45" s="63"/>
      <c r="L45" s="63"/>
      <c r="M45" s="420"/>
      <c r="N45" s="63"/>
      <c r="O45" s="63"/>
      <c r="P45" s="63"/>
      <c r="Q45" s="63"/>
      <c r="R45" s="63"/>
      <c r="S45" s="63"/>
      <c r="T45" s="63"/>
      <c r="U45" s="63"/>
      <c r="V45" s="63"/>
      <c r="W45" s="63"/>
      <c r="X45" s="63"/>
      <c r="Y45" s="112"/>
      <c r="Z45" s="63"/>
      <c r="AA45" s="63"/>
      <c r="AB45" s="63"/>
      <c r="AC45" s="63"/>
      <c r="AD45" s="63"/>
    </row>
    <row r="46" spans="1:30" ht="18">
      <c r="A46" s="596" t="s">
        <v>394</v>
      </c>
      <c r="B46" s="429"/>
      <c r="C46" s="429"/>
      <c r="D46" s="373">
        <f>SUM(D41:D45)</f>
        <v>100000</v>
      </c>
      <c r="E46" s="63"/>
      <c r="F46" s="63"/>
      <c r="G46" s="63"/>
      <c r="H46" s="63"/>
      <c r="I46" s="420"/>
      <c r="J46" s="63"/>
      <c r="K46" s="63"/>
      <c r="L46" s="63"/>
      <c r="M46" s="420"/>
      <c r="N46" s="63"/>
      <c r="O46" s="63"/>
      <c r="P46" s="63"/>
      <c r="Q46" s="63"/>
      <c r="R46" s="63"/>
      <c r="S46" s="63"/>
      <c r="T46" s="63"/>
      <c r="U46" s="63"/>
      <c r="V46" s="63"/>
      <c r="W46" s="63"/>
      <c r="X46" s="63"/>
      <c r="Y46" s="112"/>
      <c r="Z46" s="63"/>
      <c r="AA46" s="63"/>
      <c r="AB46" s="63"/>
      <c r="AC46" s="63"/>
      <c r="AD46" s="63"/>
    </row>
    <row r="47" spans="1:30" ht="18">
      <c r="A47" s="358" t="s">
        <v>535</v>
      </c>
      <c r="B47" s="69"/>
      <c r="C47" s="223"/>
      <c r="D47" s="609">
        <f>J23</f>
        <v>0</v>
      </c>
      <c r="E47" s="63"/>
      <c r="F47" s="63"/>
      <c r="G47" s="63"/>
      <c r="H47" s="63"/>
      <c r="I47" s="420"/>
      <c r="J47" s="63"/>
      <c r="K47" s="63"/>
      <c r="L47" s="63"/>
      <c r="M47" s="420"/>
      <c r="N47" s="63"/>
      <c r="O47" s="63"/>
      <c r="P47" s="63"/>
      <c r="Q47" s="63"/>
      <c r="R47" s="63"/>
      <c r="S47" s="63"/>
      <c r="T47" s="63"/>
      <c r="U47" s="63"/>
      <c r="V47" s="63"/>
      <c r="W47" s="63"/>
      <c r="X47" s="63"/>
      <c r="Y47" s="112"/>
      <c r="Z47" s="63"/>
      <c r="AA47" s="63"/>
      <c r="AB47" s="63"/>
      <c r="AC47" s="63"/>
      <c r="AD47" s="63"/>
    </row>
    <row r="48" spans="1:30" ht="18">
      <c r="A48" s="613" t="s">
        <v>399</v>
      </c>
      <c r="B48" s="614"/>
      <c r="C48" s="614"/>
      <c r="D48" s="615">
        <f>D46-D47</f>
        <v>100000</v>
      </c>
      <c r="E48" s="63"/>
      <c r="F48" s="63"/>
      <c r="G48" s="63"/>
      <c r="H48" s="63"/>
      <c r="I48" s="420"/>
      <c r="J48" s="63"/>
      <c r="K48" s="63"/>
      <c r="L48" s="63"/>
      <c r="M48" s="420"/>
      <c r="N48" s="63"/>
      <c r="O48" s="63"/>
      <c r="P48" s="63"/>
      <c r="Q48" s="63"/>
      <c r="R48" s="63"/>
      <c r="S48" s="63"/>
      <c r="T48" s="63"/>
      <c r="U48" s="63"/>
      <c r="V48" s="63"/>
      <c r="W48" s="63"/>
      <c r="X48" s="63"/>
      <c r="Y48" s="112"/>
      <c r="Z48" s="63"/>
      <c r="AA48" s="63"/>
      <c r="AB48" s="63"/>
      <c r="AC48" s="63"/>
      <c r="AD48" s="63"/>
    </row>
    <row r="49" spans="1:30" ht="18">
      <c r="A49" s="551"/>
      <c r="B49" s="551"/>
      <c r="C49" s="551"/>
      <c r="D49" s="849"/>
      <c r="E49" s="63"/>
      <c r="F49" s="63"/>
      <c r="G49" s="63"/>
      <c r="H49" s="63"/>
      <c r="I49" s="420"/>
      <c r="J49" s="63"/>
      <c r="K49" s="63"/>
      <c r="L49" s="63"/>
      <c r="M49" s="420"/>
      <c r="N49" s="63"/>
      <c r="O49" s="63"/>
      <c r="P49" s="63"/>
      <c r="Q49" s="63"/>
      <c r="R49" s="63"/>
      <c r="S49" s="63"/>
      <c r="T49" s="63"/>
      <c r="U49" s="63"/>
      <c r="V49" s="63"/>
      <c r="W49" s="63"/>
      <c r="X49" s="63"/>
      <c r="Y49" s="112"/>
      <c r="Z49" s="63"/>
      <c r="AA49" s="63"/>
      <c r="AB49" s="63"/>
      <c r="AC49" s="63"/>
      <c r="AD49" s="63"/>
    </row>
    <row r="50" spans="1:30" ht="18">
      <c r="A50" s="63"/>
      <c r="B50" s="63"/>
      <c r="C50" s="63"/>
      <c r="D50" s="63"/>
      <c r="E50" s="63"/>
      <c r="F50" s="63"/>
      <c r="G50" s="63"/>
      <c r="H50" s="63"/>
      <c r="I50" s="420"/>
      <c r="J50" s="63"/>
      <c r="K50" s="63"/>
      <c r="L50" s="63"/>
      <c r="M50" s="420"/>
      <c r="N50" s="63"/>
      <c r="O50" s="63"/>
      <c r="P50" s="63"/>
      <c r="Q50" s="63"/>
      <c r="R50" s="63"/>
      <c r="S50" s="63"/>
      <c r="T50" s="63"/>
      <c r="U50" s="63"/>
      <c r="V50" s="63"/>
      <c r="W50" s="63"/>
      <c r="X50" s="63"/>
      <c r="Y50" s="112"/>
      <c r="Z50" s="63"/>
      <c r="AA50" s="63"/>
      <c r="AB50" s="63"/>
      <c r="AC50" s="63"/>
      <c r="AD50" s="63"/>
    </row>
    <row r="51" spans="1:30" ht="15.75">
      <c r="A51" s="117" t="s">
        <v>395</v>
      </c>
      <c r="B51" s="117"/>
      <c r="C51" s="63"/>
      <c r="D51" s="63"/>
      <c r="E51" s="63"/>
      <c r="F51" s="63"/>
      <c r="G51" s="63"/>
      <c r="H51" s="63"/>
      <c r="I51" s="986"/>
      <c r="J51" s="63"/>
      <c r="K51" s="63"/>
      <c r="L51" s="63"/>
      <c r="M51" s="986"/>
      <c r="N51" s="63"/>
      <c r="O51" s="63"/>
      <c r="P51" s="63"/>
      <c r="Q51" s="63"/>
      <c r="R51" s="63"/>
      <c r="S51" s="63"/>
      <c r="T51" s="63"/>
      <c r="U51" s="63"/>
      <c r="V51" s="63"/>
      <c r="W51" s="63"/>
      <c r="X51" s="63"/>
      <c r="Y51" s="63"/>
      <c r="Z51" s="63"/>
      <c r="AA51" s="63"/>
      <c r="AB51" s="63"/>
      <c r="AC51" s="63"/>
      <c r="AD51" s="63"/>
    </row>
    <row r="52" spans="1:30" ht="18">
      <c r="A52" s="63"/>
      <c r="B52" s="63"/>
      <c r="C52" s="63"/>
      <c r="D52" s="63"/>
      <c r="E52" s="63"/>
      <c r="F52" s="63"/>
      <c r="G52" s="63"/>
      <c r="H52" s="63"/>
      <c r="I52" s="420"/>
      <c r="J52" s="63"/>
      <c r="K52" s="63"/>
      <c r="L52" s="63"/>
      <c r="M52" s="420"/>
      <c r="N52" s="63"/>
      <c r="O52" s="63"/>
      <c r="P52" s="63"/>
      <c r="Q52" s="63"/>
      <c r="R52" s="63"/>
      <c r="S52" s="63"/>
      <c r="T52" s="63"/>
      <c r="U52" s="63"/>
      <c r="V52" s="63"/>
      <c r="W52" s="63"/>
      <c r="X52" s="63"/>
      <c r="Y52" s="112"/>
      <c r="Z52" s="63"/>
      <c r="AA52" s="63"/>
      <c r="AB52" s="63"/>
      <c r="AC52" s="63"/>
      <c r="AD52" s="63"/>
    </row>
    <row r="53" spans="1:30" ht="13.5" thickBot="1">
      <c r="A53" s="377"/>
      <c r="B53" s="369"/>
      <c r="C53" s="1253" t="s">
        <v>410</v>
      </c>
      <c r="D53" s="1254"/>
      <c r="E53" s="1254"/>
      <c r="F53" s="1257"/>
      <c r="G53" s="1253" t="s">
        <v>153</v>
      </c>
      <c r="H53" s="1254"/>
      <c r="I53" s="1254"/>
      <c r="J53" s="1257"/>
      <c r="K53" s="1253" t="s">
        <v>154</v>
      </c>
      <c r="L53" s="1254"/>
      <c r="M53" s="1254"/>
      <c r="N53" s="1255"/>
      <c r="O53" s="63"/>
      <c r="P53" s="63"/>
      <c r="Q53" s="63"/>
      <c r="R53" s="63"/>
      <c r="S53" s="63"/>
      <c r="T53" s="63"/>
      <c r="U53" s="63"/>
      <c r="V53" s="63"/>
      <c r="W53" s="63"/>
      <c r="X53" s="63"/>
      <c r="Y53" s="63"/>
      <c r="Z53" s="63"/>
      <c r="AA53" s="63"/>
      <c r="AB53" s="63"/>
      <c r="AC53" s="63"/>
      <c r="AD53" s="63"/>
    </row>
    <row r="54" spans="1:30" ht="13.5" thickBot="1">
      <c r="A54" s="616" t="s">
        <v>0</v>
      </c>
      <c r="B54" s="617"/>
      <c r="C54" s="618" t="s">
        <v>132</v>
      </c>
      <c r="D54" s="494" t="s">
        <v>128</v>
      </c>
      <c r="E54" s="494" t="s">
        <v>155</v>
      </c>
      <c r="F54" s="495" t="s">
        <v>1</v>
      </c>
      <c r="G54" s="618" t="s">
        <v>132</v>
      </c>
      <c r="H54" s="494" t="s">
        <v>128</v>
      </c>
      <c r="I54" s="988" t="s">
        <v>155</v>
      </c>
      <c r="J54" s="495" t="s">
        <v>1</v>
      </c>
      <c r="K54" s="618" t="s">
        <v>132</v>
      </c>
      <c r="L54" s="494" t="s">
        <v>128</v>
      </c>
      <c r="M54" s="988" t="s">
        <v>155</v>
      </c>
      <c r="N54" s="619" t="s">
        <v>1</v>
      </c>
      <c r="O54" s="63"/>
      <c r="P54" s="63"/>
      <c r="Q54" s="63"/>
      <c r="R54" s="63"/>
      <c r="S54" s="63"/>
      <c r="T54" s="63"/>
      <c r="U54" s="63"/>
      <c r="V54" s="63"/>
      <c r="W54" s="63"/>
      <c r="X54" s="63"/>
      <c r="Y54" s="63"/>
      <c r="Z54" s="63"/>
      <c r="AA54" s="63"/>
      <c r="AB54" s="63"/>
      <c r="AC54" s="63"/>
      <c r="AD54" s="63"/>
    </row>
    <row r="55" spans="1:30" ht="18">
      <c r="A55" s="620" t="s">
        <v>133</v>
      </c>
      <c r="B55" s="621"/>
      <c r="C55" s="622"/>
      <c r="D55" s="835">
        <v>40</v>
      </c>
      <c r="E55" s="498">
        <f>52*D55</f>
        <v>2080</v>
      </c>
      <c r="F55" s="499"/>
      <c r="G55" s="507"/>
      <c r="H55" s="835">
        <v>40</v>
      </c>
      <c r="I55" s="906">
        <f>52*H55</f>
        <v>2080</v>
      </c>
      <c r="J55" s="499"/>
      <c r="K55" s="507"/>
      <c r="L55" s="835"/>
      <c r="M55" s="906">
        <f>52*L55</f>
        <v>0</v>
      </c>
      <c r="N55" s="498"/>
      <c r="O55" s="63"/>
      <c r="P55" s="63"/>
      <c r="Q55" s="63"/>
      <c r="R55" s="63"/>
      <c r="S55" s="63"/>
      <c r="T55" s="63"/>
      <c r="U55" s="63"/>
      <c r="V55" s="63"/>
      <c r="W55" s="63"/>
      <c r="X55" s="63"/>
      <c r="Y55" s="112"/>
      <c r="Z55" s="63"/>
      <c r="AA55" s="63"/>
      <c r="AB55" s="63"/>
      <c r="AC55" s="63"/>
      <c r="AD55" s="63"/>
    </row>
    <row r="56" spans="1:30">
      <c r="A56" s="86" t="s">
        <v>449</v>
      </c>
      <c r="B56" s="69"/>
      <c r="C56" s="623"/>
      <c r="D56" s="899">
        <f>D55/5</f>
        <v>8</v>
      </c>
      <c r="E56" s="182"/>
      <c r="F56" s="502"/>
      <c r="G56" s="182"/>
      <c r="H56" s="182">
        <f>H55/5</f>
        <v>8</v>
      </c>
      <c r="I56" s="96"/>
      <c r="J56" s="502"/>
      <c r="K56" s="182"/>
      <c r="L56" s="182">
        <f>L55/5</f>
        <v>0</v>
      </c>
      <c r="M56" s="96">
        <f>M55/5</f>
        <v>0</v>
      </c>
      <c r="N56" s="182"/>
      <c r="O56" s="63"/>
      <c r="P56" s="63"/>
      <c r="Q56" s="63"/>
      <c r="R56" s="63"/>
      <c r="S56" s="63"/>
      <c r="T56" s="63"/>
      <c r="U56" s="63"/>
      <c r="V56" s="63"/>
      <c r="W56" s="63"/>
      <c r="X56" s="63"/>
      <c r="Y56" s="63"/>
      <c r="Z56" s="63"/>
      <c r="AA56" s="63"/>
      <c r="AB56" s="63"/>
      <c r="AC56" s="63"/>
      <c r="AD56" s="63"/>
    </row>
    <row r="57" spans="1:30">
      <c r="A57" s="86" t="s">
        <v>134</v>
      </c>
      <c r="B57" s="69"/>
      <c r="C57" s="899">
        <v>10</v>
      </c>
      <c r="D57" s="182"/>
      <c r="E57" s="165">
        <f>C57*D$56</f>
        <v>80</v>
      </c>
      <c r="F57" s="502"/>
      <c r="G57" s="899">
        <v>10</v>
      </c>
      <c r="H57" s="182"/>
      <c r="I57" s="96">
        <f>G57*H$56</f>
        <v>80</v>
      </c>
      <c r="J57" s="502"/>
      <c r="K57" s="899">
        <v>10</v>
      </c>
      <c r="L57" s="182"/>
      <c r="M57" s="96">
        <f>K57*L$56</f>
        <v>0</v>
      </c>
      <c r="N57" s="182"/>
      <c r="O57" s="63"/>
      <c r="P57" s="63"/>
      <c r="Q57" s="63"/>
      <c r="R57" s="63"/>
      <c r="S57" s="63"/>
      <c r="T57" s="63"/>
      <c r="U57" s="63"/>
      <c r="V57" s="63"/>
      <c r="W57" s="63"/>
      <c r="X57" s="63"/>
      <c r="Y57" s="63"/>
      <c r="Z57" s="63"/>
      <c r="AA57" s="63"/>
      <c r="AB57" s="63"/>
      <c r="AC57" s="63"/>
      <c r="AD57" s="63"/>
    </row>
    <row r="58" spans="1:30" ht="18">
      <c r="A58" s="86" t="s">
        <v>135</v>
      </c>
      <c r="B58" s="69"/>
      <c r="C58" s="899">
        <v>10</v>
      </c>
      <c r="D58" s="182"/>
      <c r="E58" s="165">
        <f>C58*D$56</f>
        <v>80</v>
      </c>
      <c r="F58" s="502"/>
      <c r="G58" s="899">
        <v>30</v>
      </c>
      <c r="H58" s="182"/>
      <c r="I58" s="96">
        <f>G58*H$56</f>
        <v>240</v>
      </c>
      <c r="J58" s="502"/>
      <c r="K58" s="899">
        <v>30</v>
      </c>
      <c r="L58" s="182"/>
      <c r="M58" s="96">
        <f>K58*L$56</f>
        <v>0</v>
      </c>
      <c r="N58" s="182"/>
      <c r="O58" s="63"/>
      <c r="P58" s="63"/>
      <c r="Q58" s="63"/>
      <c r="R58" s="63"/>
      <c r="S58" s="63"/>
      <c r="T58" s="63"/>
      <c r="U58" s="63"/>
      <c r="V58" s="63"/>
      <c r="W58" s="63"/>
      <c r="X58" s="63"/>
      <c r="Y58" s="112"/>
      <c r="Z58" s="63"/>
      <c r="AA58" s="63"/>
      <c r="AB58" s="63"/>
      <c r="AC58" s="63"/>
      <c r="AD58" s="63"/>
    </row>
    <row r="59" spans="1:30">
      <c r="A59" s="86" t="s">
        <v>136</v>
      </c>
      <c r="B59" s="69"/>
      <c r="C59" s="899">
        <v>5</v>
      </c>
      <c r="D59" s="182"/>
      <c r="E59" s="165">
        <f>C59*D$56</f>
        <v>40</v>
      </c>
      <c r="F59" s="502"/>
      <c r="G59" s="899">
        <v>10</v>
      </c>
      <c r="H59" s="182"/>
      <c r="I59" s="96">
        <f>G59*H$56</f>
        <v>80</v>
      </c>
      <c r="J59" s="502"/>
      <c r="K59" s="899">
        <v>10</v>
      </c>
      <c r="L59" s="182"/>
      <c r="M59" s="96">
        <f>K59*L$56</f>
        <v>0</v>
      </c>
      <c r="N59" s="182"/>
      <c r="O59" s="63"/>
      <c r="P59" s="63"/>
      <c r="Q59" s="63"/>
      <c r="R59" s="63"/>
      <c r="S59" s="63"/>
      <c r="T59" s="63"/>
      <c r="U59" s="63"/>
      <c r="V59" s="63"/>
      <c r="W59" s="63"/>
      <c r="X59" s="63"/>
      <c r="Y59" s="63"/>
      <c r="Z59" s="63"/>
      <c r="AA59" s="63"/>
      <c r="AB59" s="63"/>
      <c r="AC59" s="63"/>
      <c r="AD59" s="63"/>
    </row>
    <row r="60" spans="1:30" ht="13.5" thickBot="1">
      <c r="A60" s="377" t="s">
        <v>137</v>
      </c>
      <c r="B60" s="63"/>
      <c r="C60" s="900">
        <v>5</v>
      </c>
      <c r="D60" s="72"/>
      <c r="E60" s="165">
        <f>C60*D$56</f>
        <v>40</v>
      </c>
      <c r="F60" s="505"/>
      <c r="G60" s="900">
        <v>5</v>
      </c>
      <c r="H60" s="72"/>
      <c r="I60" s="399">
        <f>G60*H$56</f>
        <v>40</v>
      </c>
      <c r="J60" s="505"/>
      <c r="K60" s="900">
        <v>50</v>
      </c>
      <c r="L60" s="72"/>
      <c r="M60" s="399">
        <f>K60*L$56</f>
        <v>0</v>
      </c>
      <c r="N60" s="72"/>
      <c r="O60" s="63"/>
      <c r="P60" s="63"/>
      <c r="Q60" s="63"/>
      <c r="R60" s="63"/>
      <c r="S60" s="63"/>
      <c r="T60" s="63"/>
      <c r="U60" s="63"/>
      <c r="V60" s="63"/>
      <c r="W60" s="63"/>
      <c r="X60" s="63"/>
      <c r="Y60" s="63"/>
      <c r="Z60" s="63"/>
      <c r="AA60" s="63"/>
      <c r="AB60" s="63"/>
      <c r="AC60" s="63"/>
      <c r="AD60" s="63"/>
    </row>
    <row r="61" spans="1:30">
      <c r="A61" s="620" t="s">
        <v>139</v>
      </c>
      <c r="B61" s="621"/>
      <c r="C61" s="507"/>
      <c r="D61" s="498"/>
      <c r="E61" s="906">
        <f>E55-SUM(E57:E60)</f>
        <v>1840</v>
      </c>
      <c r="F61" s="499"/>
      <c r="G61" s="507"/>
      <c r="H61" s="498"/>
      <c r="I61" s="906">
        <f>I55-SUM(I57:I60)</f>
        <v>1640</v>
      </c>
      <c r="J61" s="499"/>
      <c r="K61" s="507"/>
      <c r="L61" s="498"/>
      <c r="M61" s="906">
        <f>M55-SUM(M57:M60)</f>
        <v>0</v>
      </c>
      <c r="N61" s="498"/>
      <c r="O61" s="63"/>
      <c r="P61" s="63"/>
      <c r="Q61" s="63"/>
      <c r="R61" s="63"/>
      <c r="S61" s="63"/>
      <c r="T61" s="63"/>
      <c r="U61" s="63"/>
      <c r="V61" s="63"/>
      <c r="W61" s="63"/>
      <c r="X61" s="63"/>
      <c r="Y61" s="63"/>
      <c r="Z61" s="63"/>
      <c r="AA61" s="63"/>
      <c r="AB61" s="63"/>
      <c r="AC61" s="63"/>
      <c r="AD61" s="63"/>
    </row>
    <row r="62" spans="1:30" ht="13.5" thickBot="1">
      <c r="A62" s="624" t="s">
        <v>150</v>
      </c>
      <c r="B62" s="625"/>
      <c r="C62" s="508"/>
      <c r="D62" s="509"/>
      <c r="E62" s="824"/>
      <c r="F62" s="510"/>
      <c r="G62" s="508"/>
      <c r="H62" s="509"/>
      <c r="I62" s="908"/>
      <c r="J62" s="510"/>
      <c r="K62" s="508"/>
      <c r="L62" s="509"/>
      <c r="M62" s="908"/>
      <c r="N62" s="509"/>
      <c r="O62" s="63"/>
      <c r="P62" s="63"/>
      <c r="Q62" s="63"/>
      <c r="R62" s="63"/>
      <c r="S62" s="63"/>
      <c r="T62" s="63"/>
      <c r="U62" s="63"/>
      <c r="V62" s="63"/>
      <c r="W62" s="63"/>
      <c r="X62" s="63"/>
      <c r="Y62" s="63"/>
      <c r="Z62" s="63"/>
      <c r="AA62" s="63"/>
      <c r="AB62" s="63"/>
      <c r="AC62" s="63"/>
      <c r="AD62" s="63"/>
    </row>
    <row r="63" spans="1:30" ht="18">
      <c r="A63" s="358" t="s">
        <v>138</v>
      </c>
      <c r="B63" s="69"/>
      <c r="C63" s="626"/>
      <c r="D63" s="382"/>
      <c r="E63" s="94">
        <f>E61+E62</f>
        <v>1840</v>
      </c>
      <c r="F63" s="512"/>
      <c r="G63" s="626"/>
      <c r="H63" s="382"/>
      <c r="I63" s="94">
        <f>I61+I62</f>
        <v>1640</v>
      </c>
      <c r="J63" s="512"/>
      <c r="K63" s="626"/>
      <c r="L63" s="382"/>
      <c r="M63" s="94">
        <f>M61+M62</f>
        <v>0</v>
      </c>
      <c r="N63" s="382"/>
      <c r="O63" s="63"/>
      <c r="P63" s="63"/>
      <c r="Q63" s="63"/>
      <c r="R63" s="63"/>
      <c r="S63" s="63"/>
      <c r="T63" s="63"/>
      <c r="U63" s="63"/>
      <c r="V63" s="63"/>
      <c r="W63" s="63"/>
      <c r="X63" s="63"/>
      <c r="Y63" s="112"/>
      <c r="Z63" s="63"/>
      <c r="AA63" s="63"/>
      <c r="AB63" s="63"/>
      <c r="AC63" s="63"/>
      <c r="AD63" s="63"/>
    </row>
    <row r="64" spans="1:30" ht="13.5" thickBot="1">
      <c r="A64" s="624" t="s">
        <v>151</v>
      </c>
      <c r="B64" s="625"/>
      <c r="C64" s="508"/>
      <c r="D64" s="509"/>
      <c r="E64" s="907">
        <f>E63*F64</f>
        <v>552</v>
      </c>
      <c r="F64" s="902">
        <v>0.3</v>
      </c>
      <c r="G64" s="508"/>
      <c r="H64" s="509"/>
      <c r="I64" s="907">
        <f>I63*J64</f>
        <v>328</v>
      </c>
      <c r="J64" s="902">
        <v>0.2</v>
      </c>
      <c r="K64" s="508"/>
      <c r="L64" s="509"/>
      <c r="M64" s="907">
        <f>M63*N64</f>
        <v>0</v>
      </c>
      <c r="N64" s="884">
        <v>0.5</v>
      </c>
      <c r="O64" s="63"/>
      <c r="P64" s="63"/>
      <c r="Q64" s="63"/>
      <c r="R64" s="63"/>
      <c r="S64" s="63"/>
      <c r="T64" s="63"/>
      <c r="U64" s="63"/>
      <c r="V64" s="63"/>
      <c r="W64" s="63"/>
      <c r="X64" s="63"/>
      <c r="Y64" s="63"/>
      <c r="Z64" s="63"/>
      <c r="AA64" s="63"/>
      <c r="AB64" s="63"/>
      <c r="AC64" s="63"/>
      <c r="AD64" s="63"/>
    </row>
    <row r="65" spans="1:30">
      <c r="A65" s="620" t="s">
        <v>396</v>
      </c>
      <c r="B65" s="621"/>
      <c r="C65" s="507"/>
      <c r="D65" s="498"/>
      <c r="E65" s="906">
        <f>E63-E64</f>
        <v>1288</v>
      </c>
      <c r="F65" s="512"/>
      <c r="G65" s="626"/>
      <c r="H65" s="382"/>
      <c r="I65" s="94">
        <f>I63-I64</f>
        <v>1312</v>
      </c>
      <c r="J65" s="512"/>
      <c r="K65" s="626"/>
      <c r="L65" s="382"/>
      <c r="M65" s="94">
        <f>M63-M64</f>
        <v>0</v>
      </c>
      <c r="N65" s="382"/>
      <c r="O65" s="63"/>
      <c r="P65" s="63"/>
      <c r="Q65" s="63"/>
      <c r="R65" s="63"/>
      <c r="S65" s="63"/>
      <c r="T65" s="63"/>
      <c r="U65" s="63"/>
      <c r="V65" s="63"/>
      <c r="W65" s="63"/>
      <c r="X65" s="63"/>
      <c r="Y65" s="63"/>
      <c r="Z65" s="63"/>
      <c r="AA65" s="63"/>
      <c r="AB65" s="63"/>
      <c r="AC65" s="63"/>
      <c r="AD65" s="63"/>
    </row>
    <row r="66" spans="1:30" ht="18">
      <c r="A66" s="596" t="s">
        <v>140</v>
      </c>
      <c r="B66" s="429"/>
      <c r="C66" s="627"/>
      <c r="D66" s="628"/>
      <c r="E66" s="901">
        <v>1</v>
      </c>
      <c r="F66" s="629"/>
      <c r="G66" s="627"/>
      <c r="H66" s="628"/>
      <c r="I66" s="989">
        <v>23</v>
      </c>
      <c r="J66" s="629"/>
      <c r="K66" s="627"/>
      <c r="L66" s="628"/>
      <c r="M66" s="989">
        <v>1</v>
      </c>
      <c r="N66" s="628"/>
      <c r="O66" s="198"/>
      <c r="P66" s="63"/>
      <c r="Q66" s="63"/>
      <c r="R66" s="63"/>
      <c r="S66" s="63"/>
      <c r="T66" s="63"/>
      <c r="U66" s="63"/>
      <c r="V66" s="63"/>
      <c r="W66" s="63"/>
      <c r="X66" s="63"/>
      <c r="Y66" s="112"/>
      <c r="Z66" s="63"/>
      <c r="AA66" s="63"/>
      <c r="AB66" s="63"/>
      <c r="AC66" s="63"/>
      <c r="AD66" s="63"/>
    </row>
    <row r="67" spans="1:30" ht="13.5" thickBot="1">
      <c r="A67" s="630" t="s">
        <v>397</v>
      </c>
      <c r="B67" s="530"/>
      <c r="C67" s="530"/>
      <c r="D67" s="530"/>
      <c r="E67" s="984">
        <f>E65*E66</f>
        <v>1288</v>
      </c>
      <c r="F67" s="530"/>
      <c r="G67" s="530"/>
      <c r="H67" s="530"/>
      <c r="I67" s="984">
        <f>I65*I66</f>
        <v>30176</v>
      </c>
      <c r="J67" s="530"/>
      <c r="K67" s="530"/>
      <c r="L67" s="530"/>
      <c r="M67" s="984">
        <f>M65*M66</f>
        <v>0</v>
      </c>
      <c r="N67" s="509"/>
      <c r="O67" s="63"/>
      <c r="P67" s="63"/>
      <c r="Q67" s="63"/>
      <c r="R67" s="63"/>
      <c r="S67" s="63"/>
      <c r="T67" s="63"/>
      <c r="U67" s="63"/>
      <c r="V67" s="63"/>
      <c r="W67" s="63"/>
      <c r="X67" s="63"/>
      <c r="Y67" s="63"/>
      <c r="Z67" s="63"/>
      <c r="AA67" s="63"/>
      <c r="AB67" s="63"/>
      <c r="AC67" s="63"/>
      <c r="AD67" s="63"/>
    </row>
    <row r="68" spans="1:30" ht="15">
      <c r="A68" s="613" t="s">
        <v>447</v>
      </c>
      <c r="B68" s="614"/>
      <c r="C68" s="614"/>
      <c r="D68" s="614"/>
      <c r="E68" s="631">
        <f>E67+I67+M67</f>
        <v>31464</v>
      </c>
      <c r="F68" s="63"/>
      <c r="G68" s="63"/>
      <c r="H68" s="63"/>
      <c r="I68" s="420"/>
      <c r="J68" s="63"/>
      <c r="K68" s="63"/>
      <c r="L68" s="63"/>
      <c r="M68" s="420"/>
      <c r="N68" s="63"/>
      <c r="O68" s="63"/>
      <c r="P68" s="63"/>
      <c r="Q68" s="63"/>
      <c r="R68" s="63"/>
      <c r="S68" s="63"/>
      <c r="T68" s="63"/>
      <c r="U68" s="63"/>
      <c r="V68" s="63"/>
      <c r="W68" s="63"/>
      <c r="X68" s="63"/>
      <c r="Y68" s="63"/>
      <c r="Z68" s="63"/>
      <c r="AA68" s="63"/>
      <c r="AB68" s="63"/>
      <c r="AC68" s="63"/>
      <c r="AD68" s="63"/>
    </row>
    <row r="69" spans="1:30" ht="18">
      <c r="A69" s="63"/>
      <c r="B69" s="63"/>
      <c r="C69" s="63"/>
      <c r="D69" s="63"/>
      <c r="E69" s="63"/>
      <c r="F69" s="63"/>
      <c r="G69" s="63"/>
      <c r="H69" s="63"/>
      <c r="I69" s="420"/>
      <c r="J69" s="63"/>
      <c r="K69" s="63"/>
      <c r="L69" s="63"/>
      <c r="M69" s="420"/>
      <c r="N69" s="63"/>
      <c r="O69" s="63"/>
      <c r="P69" s="63"/>
      <c r="Q69" s="63"/>
      <c r="R69" s="63"/>
      <c r="S69" s="63"/>
      <c r="T69" s="63"/>
      <c r="U69" s="420"/>
      <c r="V69" s="63"/>
      <c r="W69" s="63"/>
      <c r="X69" s="63"/>
      <c r="Y69" s="112"/>
      <c r="Z69" s="63"/>
      <c r="AA69" s="63"/>
      <c r="AB69" s="63"/>
      <c r="AC69" s="63"/>
      <c r="AD69" s="63"/>
    </row>
    <row r="70" spans="1:30">
      <c r="A70" s="63"/>
      <c r="B70" s="63"/>
      <c r="C70" s="63"/>
      <c r="D70" s="63"/>
      <c r="E70" s="63"/>
      <c r="F70" s="63"/>
      <c r="G70" s="63"/>
      <c r="H70" s="63"/>
      <c r="I70" s="420"/>
      <c r="J70" s="63"/>
      <c r="K70" s="63"/>
      <c r="L70" s="63"/>
      <c r="M70" s="420"/>
      <c r="N70" s="63"/>
      <c r="O70" s="63"/>
      <c r="P70" s="63"/>
      <c r="Q70" s="63"/>
      <c r="R70" s="63"/>
      <c r="S70" s="63"/>
      <c r="T70" s="63"/>
      <c r="U70" s="420"/>
      <c r="V70" s="63"/>
      <c r="W70" s="63"/>
      <c r="X70" s="63"/>
      <c r="Y70" s="63"/>
      <c r="Z70" s="63"/>
      <c r="AA70" s="63"/>
      <c r="AB70" s="63"/>
      <c r="AC70" s="63"/>
      <c r="AD70" s="63"/>
    </row>
    <row r="71" spans="1:30">
      <c r="A71" s="63"/>
      <c r="B71" s="63"/>
      <c r="C71" s="63"/>
      <c r="D71" s="63"/>
      <c r="E71" s="63"/>
      <c r="F71" s="63"/>
      <c r="G71" s="63"/>
      <c r="H71" s="63"/>
      <c r="I71" s="420"/>
      <c r="J71" s="236" t="s">
        <v>487</v>
      </c>
      <c r="K71" s="63"/>
      <c r="M71" s="420"/>
      <c r="N71" s="63"/>
      <c r="O71" s="63"/>
      <c r="P71" s="63"/>
      <c r="Q71" s="63"/>
      <c r="R71" s="63"/>
      <c r="S71" s="63"/>
      <c r="T71" s="63"/>
      <c r="U71" s="420"/>
      <c r="V71" s="63"/>
      <c r="W71" s="63"/>
      <c r="X71" s="63"/>
      <c r="Y71" s="63"/>
      <c r="Z71" s="63"/>
      <c r="AA71" s="63"/>
      <c r="AB71" s="63"/>
      <c r="AC71" s="63"/>
      <c r="AD71" s="63"/>
    </row>
    <row r="72" spans="1:30" ht="18">
      <c r="A72" s="117" t="s">
        <v>482</v>
      </c>
      <c r="B72" s="117"/>
      <c r="C72" s="63"/>
      <c r="D72" s="63"/>
      <c r="E72" s="63"/>
      <c r="F72" s="63"/>
      <c r="G72" s="63"/>
      <c r="H72" s="63"/>
      <c r="I72" s="420"/>
      <c r="J72" s="903">
        <v>0.19</v>
      </c>
      <c r="K72" s="63"/>
      <c r="N72" s="63"/>
      <c r="O72" s="63"/>
      <c r="P72" s="63"/>
      <c r="Q72" s="63"/>
      <c r="R72" s="63"/>
      <c r="S72" s="63"/>
      <c r="T72" s="63"/>
      <c r="U72" s="420"/>
      <c r="V72" s="63"/>
      <c r="W72" s="63"/>
      <c r="X72" s="63"/>
      <c r="Y72" s="112"/>
      <c r="Z72" s="63"/>
      <c r="AA72" s="63"/>
      <c r="AB72" s="63"/>
      <c r="AC72" s="63"/>
      <c r="AD72" s="63"/>
    </row>
    <row r="73" spans="1:30">
      <c r="A73" s="63"/>
      <c r="B73" s="63"/>
      <c r="C73" s="63"/>
      <c r="D73" s="63"/>
      <c r="E73" s="63"/>
      <c r="F73" s="63"/>
      <c r="G73" s="63"/>
      <c r="H73" s="1233" t="s">
        <v>536</v>
      </c>
      <c r="I73" s="1261"/>
      <c r="J73" s="1233" t="s">
        <v>493</v>
      </c>
      <c r="K73" s="1261"/>
      <c r="N73" s="63"/>
      <c r="O73" s="63"/>
      <c r="P73" s="63"/>
      <c r="Q73" s="63"/>
      <c r="R73" s="63"/>
      <c r="S73" s="63"/>
      <c r="T73" s="63"/>
      <c r="U73" s="420"/>
      <c r="V73" s="63"/>
      <c r="W73" s="63"/>
      <c r="X73" s="63"/>
      <c r="Y73" s="63"/>
      <c r="Z73" s="63"/>
      <c r="AA73" s="63"/>
      <c r="AB73" s="63"/>
      <c r="AC73" s="63"/>
      <c r="AD73" s="63"/>
    </row>
    <row r="74" spans="1:30">
      <c r="A74" s="1231" t="s">
        <v>444</v>
      </c>
      <c r="B74" s="1271" t="s">
        <v>398</v>
      </c>
      <c r="C74" s="1260" t="s">
        <v>399</v>
      </c>
      <c r="D74" s="1260"/>
      <c r="E74" s="1271" t="s">
        <v>398</v>
      </c>
      <c r="F74" s="632">
        <f>$D$48</f>
        <v>100000</v>
      </c>
      <c r="G74" s="1271" t="s">
        <v>398</v>
      </c>
      <c r="H74" s="1274">
        <f>F74/F75</f>
        <v>3.1782354436816678</v>
      </c>
      <c r="I74" s="1289" t="s">
        <v>30</v>
      </c>
      <c r="J74" s="1287">
        <f>IF(J72="","",H74*(1+J72))</f>
        <v>3.7821001779811847</v>
      </c>
      <c r="K74" s="1276" t="s">
        <v>30</v>
      </c>
      <c r="N74" s="63"/>
      <c r="O74" s="63"/>
      <c r="P74" s="63"/>
      <c r="Q74" s="63"/>
      <c r="R74" s="63"/>
      <c r="S74" s="63"/>
      <c r="T74" s="63"/>
      <c r="U74" s="420"/>
      <c r="V74" s="63"/>
      <c r="W74" s="63"/>
      <c r="X74" s="63"/>
      <c r="Y74" s="63"/>
      <c r="Z74" s="63"/>
      <c r="AA74" s="63"/>
      <c r="AB74" s="63"/>
      <c r="AC74" s="63"/>
      <c r="AD74" s="63"/>
    </row>
    <row r="75" spans="1:30" ht="18">
      <c r="A75" s="1273"/>
      <c r="B75" s="1272"/>
      <c r="C75" s="1260" t="s">
        <v>411</v>
      </c>
      <c r="D75" s="1260"/>
      <c r="E75" s="1272"/>
      <c r="F75" s="633">
        <f>E68</f>
        <v>31464</v>
      </c>
      <c r="G75" s="1272"/>
      <c r="H75" s="1275"/>
      <c r="I75" s="1290"/>
      <c r="J75" s="1288"/>
      <c r="K75" s="1277"/>
      <c r="N75" s="63"/>
      <c r="O75" s="63"/>
      <c r="P75" s="63"/>
      <c r="Q75" s="63"/>
      <c r="R75" s="63"/>
      <c r="S75" s="63"/>
      <c r="T75" s="63"/>
      <c r="U75" s="420"/>
      <c r="V75" s="63"/>
      <c r="W75" s="63"/>
      <c r="X75" s="63"/>
      <c r="Y75" s="112"/>
      <c r="Z75" s="63"/>
      <c r="AA75" s="63"/>
      <c r="AB75" s="63"/>
      <c r="AC75" s="63"/>
      <c r="AD75" s="63"/>
    </row>
    <row r="76" spans="1:30">
      <c r="A76" s="63"/>
      <c r="B76" s="63"/>
      <c r="C76" s="63"/>
      <c r="D76" s="63"/>
      <c r="E76" s="63"/>
      <c r="F76" s="63"/>
      <c r="G76" s="63"/>
      <c r="H76" s="63"/>
      <c r="I76" s="420"/>
      <c r="J76" s="63"/>
      <c r="K76" s="63"/>
      <c r="L76" s="63"/>
      <c r="M76" s="420"/>
      <c r="N76" s="63"/>
      <c r="O76" s="63"/>
      <c r="P76" s="63"/>
      <c r="Q76" s="63"/>
      <c r="R76" s="63"/>
      <c r="S76" s="63"/>
      <c r="T76" s="63"/>
      <c r="U76" s="420"/>
      <c r="V76" s="63"/>
      <c r="W76" s="63"/>
      <c r="X76" s="63"/>
      <c r="Y76" s="63"/>
      <c r="Z76" s="63"/>
      <c r="AA76" s="63"/>
      <c r="AB76" s="63"/>
      <c r="AC76" s="63"/>
      <c r="AD76" s="63"/>
    </row>
    <row r="77" spans="1:30">
      <c r="A77" s="63"/>
      <c r="B77" s="63"/>
      <c r="C77" s="63"/>
      <c r="D77" s="63"/>
      <c r="E77" s="63"/>
      <c r="F77" s="63"/>
      <c r="G77" s="63"/>
      <c r="H77" s="63"/>
      <c r="I77" s="420"/>
      <c r="J77" s="63"/>
      <c r="K77" s="63"/>
      <c r="L77" s="63"/>
      <c r="M77" s="420"/>
      <c r="N77" s="63"/>
      <c r="O77" s="63"/>
      <c r="P77" s="63"/>
      <c r="Q77" s="63"/>
      <c r="R77" s="63"/>
      <c r="S77" s="63"/>
      <c r="T77" s="63"/>
      <c r="U77" s="63"/>
      <c r="V77" s="63"/>
      <c r="W77" s="63"/>
      <c r="X77" s="63"/>
      <c r="Y77" s="63"/>
      <c r="Z77" s="63"/>
      <c r="AA77" s="63"/>
      <c r="AB77" s="63"/>
      <c r="AC77" s="63"/>
      <c r="AD77" s="63"/>
    </row>
    <row r="78" spans="1:30">
      <c r="A78" s="63"/>
      <c r="B78" s="63"/>
      <c r="C78" s="63"/>
      <c r="D78" s="63"/>
      <c r="E78" s="63"/>
      <c r="F78" s="63"/>
      <c r="G78" s="63"/>
      <c r="H78" s="63"/>
      <c r="I78" s="420"/>
      <c r="J78" s="63"/>
      <c r="K78" s="63"/>
      <c r="L78" s="63"/>
      <c r="M78" s="420"/>
      <c r="N78" s="63"/>
      <c r="O78" s="63"/>
      <c r="P78" s="63"/>
      <c r="Q78" s="63"/>
      <c r="R78" s="63"/>
      <c r="S78" s="63"/>
      <c r="T78" s="63"/>
      <c r="U78" s="63"/>
      <c r="V78" s="63"/>
      <c r="W78" s="63"/>
      <c r="X78" s="63"/>
      <c r="Y78" s="63"/>
      <c r="Z78" s="63"/>
      <c r="AA78" s="63"/>
      <c r="AB78" s="63"/>
      <c r="AC78" s="63"/>
      <c r="AD78" s="63"/>
    </row>
    <row r="79" spans="1:30">
      <c r="A79" s="63"/>
      <c r="B79" s="63"/>
      <c r="C79" s="63"/>
      <c r="D79" s="63"/>
      <c r="E79" s="63"/>
      <c r="F79" s="63"/>
      <c r="G79" s="63"/>
      <c r="H79" s="63"/>
      <c r="I79" s="420"/>
      <c r="J79" s="63"/>
      <c r="K79" s="63"/>
      <c r="L79" s="63"/>
      <c r="M79" s="420"/>
      <c r="N79" s="63"/>
      <c r="O79" s="63"/>
      <c r="P79" s="63"/>
      <c r="Q79" s="63"/>
      <c r="R79" s="63"/>
      <c r="S79" s="63"/>
      <c r="T79" s="63"/>
      <c r="U79" s="63"/>
      <c r="V79" s="63"/>
      <c r="W79" s="63"/>
      <c r="X79" s="63"/>
      <c r="Y79" s="63"/>
      <c r="Z79" s="63"/>
      <c r="AA79" s="63"/>
      <c r="AB79" s="63"/>
      <c r="AC79" s="63"/>
      <c r="AD79" s="63"/>
    </row>
    <row r="80" spans="1:30">
      <c r="A80" s="63"/>
      <c r="B80" s="63"/>
      <c r="C80" s="63"/>
      <c r="D80" s="63"/>
      <c r="E80" s="63"/>
      <c r="F80" s="63"/>
      <c r="G80" s="63"/>
      <c r="H80" s="63"/>
      <c r="I80" s="420"/>
      <c r="J80" s="63"/>
      <c r="K80" s="63"/>
      <c r="L80" s="63"/>
      <c r="M80" s="420"/>
      <c r="N80" s="63"/>
      <c r="O80" s="63"/>
      <c r="P80" s="63"/>
      <c r="Q80" s="63"/>
      <c r="R80" s="63"/>
      <c r="S80" s="63"/>
      <c r="T80" s="63"/>
      <c r="U80" s="63"/>
      <c r="V80" s="63"/>
      <c r="W80" s="63"/>
      <c r="X80" s="63"/>
      <c r="Y80" s="63"/>
      <c r="Z80" s="63"/>
      <c r="AA80" s="63"/>
      <c r="AB80" s="63"/>
      <c r="AC80" s="63"/>
      <c r="AD80" s="63"/>
    </row>
    <row r="81" spans="1:30" ht="19.5" customHeight="1">
      <c r="A81" s="63"/>
      <c r="B81" s="63"/>
      <c r="C81" s="1278" t="s">
        <v>491</v>
      </c>
      <c r="D81" s="1279"/>
      <c r="E81" s="1280"/>
      <c r="F81" s="63"/>
      <c r="G81" s="63"/>
      <c r="H81" s="63"/>
      <c r="I81" s="420"/>
      <c r="J81" s="63"/>
      <c r="K81" s="63"/>
      <c r="L81" s="63"/>
      <c r="M81" s="420"/>
      <c r="N81" s="63"/>
      <c r="O81" s="63"/>
      <c r="P81" s="63"/>
      <c r="Q81" s="63"/>
      <c r="R81" s="63"/>
      <c r="S81" s="63"/>
      <c r="T81" s="63"/>
      <c r="U81" s="63"/>
      <c r="V81" s="63"/>
      <c r="W81" s="63"/>
      <c r="X81" s="63"/>
      <c r="Y81" s="63"/>
      <c r="Z81" s="63"/>
      <c r="AA81" s="63"/>
      <c r="AB81" s="63"/>
      <c r="AC81" s="63"/>
      <c r="AD81" s="63"/>
    </row>
    <row r="82" spans="1:30" ht="14.25" customHeight="1">
      <c r="A82" s="847"/>
      <c r="C82" s="1281"/>
      <c r="D82" s="1282"/>
      <c r="E82" s="1283"/>
      <c r="F82" s="806"/>
      <c r="M82" s="420"/>
      <c r="N82" s="63"/>
      <c r="O82" s="63"/>
      <c r="P82" s="63"/>
      <c r="Q82" s="63"/>
      <c r="R82" s="63"/>
      <c r="S82" s="63"/>
      <c r="T82" s="63"/>
      <c r="U82" s="63"/>
      <c r="V82" s="63"/>
      <c r="W82" s="63"/>
      <c r="X82" s="63"/>
      <c r="Y82" s="63"/>
      <c r="Z82" s="63"/>
      <c r="AA82" s="63"/>
      <c r="AB82" s="63"/>
      <c r="AC82" s="63"/>
      <c r="AD82" s="63"/>
    </row>
    <row r="83" spans="1:30" ht="12.75" customHeight="1">
      <c r="A83" s="63"/>
      <c r="C83" s="1281"/>
      <c r="D83" s="1282"/>
      <c r="E83" s="1283"/>
      <c r="F83" s="806"/>
      <c r="M83" s="420"/>
      <c r="N83" s="63"/>
      <c r="O83" s="63"/>
      <c r="P83" s="63"/>
      <c r="Q83" s="63"/>
      <c r="R83" s="63"/>
      <c r="S83" s="63"/>
      <c r="T83" s="63"/>
      <c r="U83" s="63"/>
      <c r="V83" s="63"/>
      <c r="W83" s="63"/>
      <c r="X83" s="63"/>
      <c r="Y83" s="63"/>
      <c r="Z83" s="63"/>
      <c r="AA83" s="63"/>
      <c r="AB83" s="63"/>
      <c r="AC83" s="63"/>
      <c r="AD83" s="63"/>
    </row>
    <row r="84" spans="1:30" ht="15.75" customHeight="1">
      <c r="A84" s="63"/>
      <c r="C84" s="1281"/>
      <c r="D84" s="1282"/>
      <c r="E84" s="1283"/>
      <c r="F84" s="806"/>
      <c r="O84" s="63"/>
      <c r="P84" s="63"/>
      <c r="Q84" s="63"/>
      <c r="R84" s="63"/>
      <c r="S84" s="63"/>
      <c r="T84" s="63"/>
      <c r="U84" s="63"/>
      <c r="V84" s="63"/>
      <c r="W84" s="63"/>
      <c r="X84" s="63"/>
      <c r="Y84" s="63"/>
      <c r="Z84" s="63"/>
      <c r="AA84" s="63"/>
      <c r="AB84" s="63"/>
      <c r="AC84" s="63"/>
      <c r="AD84" s="63"/>
    </row>
    <row r="85" spans="1:30">
      <c r="C85" s="1284"/>
      <c r="D85" s="1285"/>
      <c r="E85" s="1286"/>
      <c r="F85" s="806"/>
      <c r="O85" s="63"/>
      <c r="P85" s="63"/>
      <c r="Q85" s="63"/>
      <c r="R85" s="63"/>
      <c r="S85" s="63"/>
      <c r="T85" s="63"/>
      <c r="U85" s="63"/>
      <c r="V85" s="63"/>
      <c r="W85" s="63"/>
      <c r="X85" s="63"/>
      <c r="Y85" s="63"/>
      <c r="Z85" s="63"/>
      <c r="AA85" s="63"/>
      <c r="AB85" s="63"/>
      <c r="AC85" s="63"/>
      <c r="AD85" s="63"/>
    </row>
    <row r="86" spans="1:30">
      <c r="O86" s="63"/>
      <c r="P86" s="63"/>
      <c r="Q86" s="63"/>
      <c r="R86" s="63"/>
      <c r="S86" s="63"/>
      <c r="T86" s="63"/>
      <c r="U86" s="63"/>
      <c r="V86" s="63"/>
      <c r="W86" s="63"/>
      <c r="X86" s="63"/>
      <c r="Y86" s="63"/>
      <c r="Z86" s="63"/>
      <c r="AA86" s="63"/>
      <c r="AB86" s="63"/>
      <c r="AC86" s="63"/>
      <c r="AD86" s="63"/>
    </row>
    <row r="87" spans="1:30">
      <c r="D87" s="63"/>
      <c r="E87" s="63"/>
      <c r="F87" s="63"/>
      <c r="G87" s="63"/>
      <c r="H87" s="63"/>
      <c r="I87" s="420"/>
      <c r="J87" s="236" t="s">
        <v>487</v>
      </c>
      <c r="K87" s="63"/>
      <c r="L87" s="63"/>
      <c r="O87" s="63"/>
      <c r="P87" s="63"/>
      <c r="Q87" s="63"/>
      <c r="R87" s="63"/>
      <c r="S87" s="63"/>
      <c r="T87" s="63"/>
      <c r="U87" s="63"/>
      <c r="V87" s="63"/>
      <c r="W87" s="63"/>
      <c r="X87" s="63"/>
      <c r="Y87" s="63"/>
      <c r="Z87" s="63"/>
      <c r="AA87" s="63"/>
      <c r="AB87" s="63"/>
      <c r="AC87" s="63"/>
      <c r="AD87" s="63"/>
    </row>
    <row r="88" spans="1:30" ht="15.75">
      <c r="B88" s="63"/>
      <c r="C88" s="117" t="s">
        <v>483</v>
      </c>
      <c r="D88" s="63"/>
      <c r="E88" s="63"/>
      <c r="F88" s="63"/>
      <c r="G88" s="63"/>
      <c r="H88" s="63"/>
      <c r="J88" s="852">
        <f>IF(J72="","",J72)</f>
        <v>0.19</v>
      </c>
      <c r="K88" s="63"/>
      <c r="L88" s="63"/>
      <c r="O88" s="63"/>
      <c r="P88" s="63"/>
      <c r="Q88" s="63"/>
      <c r="R88" s="63"/>
      <c r="S88" s="63"/>
      <c r="T88" s="63"/>
      <c r="U88" s="63"/>
      <c r="V88" s="63"/>
      <c r="W88" s="63"/>
      <c r="X88" s="63"/>
      <c r="Y88" s="63"/>
      <c r="Z88" s="63"/>
      <c r="AA88" s="63"/>
      <c r="AB88" s="63"/>
      <c r="AC88" s="63"/>
      <c r="AD88" s="63"/>
    </row>
    <row r="89" spans="1:30">
      <c r="A89" s="63"/>
      <c r="B89" s="63"/>
      <c r="C89" s="63"/>
      <c r="D89" s="63"/>
      <c r="E89" s="63"/>
      <c r="F89" s="63"/>
      <c r="G89" s="63"/>
      <c r="H89" s="983" t="s">
        <v>485</v>
      </c>
      <c r="I89" s="990"/>
      <c r="J89" s="1233" t="s">
        <v>486</v>
      </c>
      <c r="K89" s="1261"/>
      <c r="O89" s="63"/>
      <c r="P89" s="63"/>
      <c r="Q89" s="63"/>
      <c r="R89" s="63"/>
      <c r="S89" s="63"/>
      <c r="T89" s="63"/>
      <c r="U89" s="63"/>
      <c r="V89" s="63"/>
      <c r="W89" s="63"/>
      <c r="X89" s="63"/>
      <c r="Y89" s="63"/>
      <c r="Z89" s="63"/>
      <c r="AA89" s="63"/>
      <c r="AB89" s="63"/>
      <c r="AC89" s="63"/>
      <c r="AD89" s="63"/>
    </row>
    <row r="90" spans="1:30">
      <c r="A90" s="63"/>
      <c r="B90" s="63"/>
      <c r="C90" s="1186" t="s">
        <v>484</v>
      </c>
      <c r="D90" s="1268"/>
      <c r="E90" s="1268"/>
      <c r="F90" s="1268"/>
      <c r="G90" s="1187" t="s">
        <v>398</v>
      </c>
      <c r="H90" s="1262" t="str">
        <f>IF(J90="","",J90/(1+J88))</f>
        <v/>
      </c>
      <c r="I90" s="1266" t="s">
        <v>30</v>
      </c>
      <c r="J90" s="1269"/>
      <c r="K90" s="1264" t="s">
        <v>30</v>
      </c>
      <c r="M90" s="420"/>
      <c r="N90" s="63"/>
      <c r="O90" s="63"/>
      <c r="P90" s="63"/>
      <c r="Q90" s="63"/>
      <c r="R90" s="63"/>
      <c r="S90" s="63"/>
      <c r="T90" s="63"/>
      <c r="U90" s="63"/>
      <c r="V90" s="63"/>
      <c r="W90" s="63"/>
      <c r="X90" s="63"/>
      <c r="Y90" s="63"/>
      <c r="Z90" s="63"/>
      <c r="AA90" s="63"/>
      <c r="AB90" s="63"/>
      <c r="AC90" s="63"/>
      <c r="AD90" s="63"/>
    </row>
    <row r="91" spans="1:30" ht="12.75" customHeight="1">
      <c r="A91" s="63"/>
      <c r="B91" s="63"/>
      <c r="C91" s="1189"/>
      <c r="D91" s="1191"/>
      <c r="E91" s="1191"/>
      <c r="F91" s="1191"/>
      <c r="G91" s="1195"/>
      <c r="H91" s="1263"/>
      <c r="I91" s="1267"/>
      <c r="J91" s="1270"/>
      <c r="K91" s="1265"/>
      <c r="M91" s="420"/>
      <c r="N91" s="63"/>
      <c r="O91" s="63"/>
      <c r="P91" s="63"/>
      <c r="Q91" s="63"/>
      <c r="R91" s="63"/>
      <c r="S91" s="63"/>
      <c r="T91" s="63"/>
      <c r="U91" s="63"/>
      <c r="V91" s="63"/>
      <c r="W91" s="63"/>
      <c r="X91" s="63"/>
      <c r="Y91" s="63"/>
      <c r="Z91" s="63"/>
      <c r="AA91" s="63"/>
      <c r="AB91" s="63"/>
      <c r="AC91" s="63"/>
      <c r="AD91" s="63"/>
    </row>
    <row r="92" spans="1:30">
      <c r="A92" s="63"/>
      <c r="B92" s="63"/>
      <c r="C92" s="63"/>
      <c r="G92" s="63"/>
      <c r="H92" s="63"/>
      <c r="I92" s="420"/>
      <c r="J92" s="63"/>
      <c r="K92" s="63"/>
      <c r="L92" s="63"/>
      <c r="M92" s="420"/>
      <c r="N92" s="63"/>
      <c r="O92" s="63"/>
      <c r="P92" s="63"/>
      <c r="Q92" s="558"/>
      <c r="R92" s="63"/>
      <c r="S92" s="63"/>
      <c r="T92" s="63"/>
      <c r="U92" s="63"/>
      <c r="V92" s="63"/>
      <c r="W92" s="63"/>
      <c r="X92" s="63"/>
      <c r="Y92" s="63"/>
      <c r="Z92" s="63"/>
      <c r="AA92" s="63"/>
      <c r="AB92" s="63"/>
      <c r="AC92" s="63"/>
      <c r="AD92" s="63"/>
    </row>
    <row r="93" spans="1:30">
      <c r="A93" s="63"/>
      <c r="B93" s="63"/>
      <c r="C93" s="63"/>
      <c r="D93" s="63"/>
      <c r="E93" s="63"/>
      <c r="F93" s="63"/>
      <c r="G93" s="63"/>
      <c r="H93" s="63"/>
      <c r="I93" s="420"/>
      <c r="J93" s="63"/>
      <c r="K93" s="63"/>
      <c r="L93" s="63"/>
      <c r="M93" s="420"/>
      <c r="N93" s="63"/>
      <c r="O93" s="63"/>
      <c r="P93" s="63"/>
      <c r="Q93" s="63"/>
      <c r="R93" s="63"/>
      <c r="S93" s="63"/>
      <c r="T93" s="63"/>
      <c r="U93" s="63"/>
      <c r="V93" s="63"/>
      <c r="W93" s="63"/>
      <c r="X93" s="63"/>
      <c r="Y93" s="63"/>
      <c r="Z93" s="63"/>
      <c r="AA93" s="63"/>
      <c r="AB93" s="63"/>
      <c r="AC93" s="63"/>
      <c r="AD93" s="63"/>
    </row>
    <row r="94" spans="1:30">
      <c r="A94" s="63"/>
      <c r="B94" s="63"/>
      <c r="C94" s="63"/>
      <c r="D94" s="63"/>
      <c r="E94" s="63"/>
      <c r="F94" s="63"/>
      <c r="G94" s="63"/>
      <c r="H94" s="63"/>
      <c r="I94" s="420"/>
      <c r="J94" s="63"/>
      <c r="K94" s="63"/>
      <c r="L94" s="63"/>
      <c r="M94" s="420"/>
      <c r="N94" s="63"/>
      <c r="O94" s="63"/>
      <c r="P94" s="63"/>
      <c r="Q94" s="63"/>
      <c r="R94" s="63"/>
      <c r="S94" s="63"/>
      <c r="T94" s="63"/>
      <c r="U94" s="63"/>
      <c r="V94" s="63"/>
      <c r="W94" s="63"/>
      <c r="X94" s="63"/>
      <c r="Y94" s="63"/>
      <c r="Z94" s="63"/>
      <c r="AA94" s="63"/>
      <c r="AB94" s="63"/>
      <c r="AC94" s="63"/>
      <c r="AD94" s="63"/>
    </row>
    <row r="95" spans="1:30">
      <c r="A95" s="63"/>
      <c r="B95" s="63"/>
      <c r="C95" s="63"/>
      <c r="D95" s="63"/>
      <c r="E95" s="63"/>
      <c r="F95" s="63"/>
      <c r="G95" s="63"/>
      <c r="H95" s="63"/>
      <c r="I95" s="420"/>
      <c r="J95" s="63"/>
      <c r="K95" s="63"/>
      <c r="L95" s="63"/>
      <c r="M95" s="420"/>
      <c r="N95" s="63"/>
      <c r="O95" s="63"/>
      <c r="P95" s="63"/>
      <c r="Q95" s="63"/>
      <c r="R95" s="63"/>
      <c r="S95" s="63"/>
      <c r="T95" s="63"/>
      <c r="U95" s="63"/>
      <c r="V95" s="63"/>
      <c r="W95" s="63"/>
      <c r="X95" s="63"/>
      <c r="Y95" s="63"/>
      <c r="Z95" s="63"/>
      <c r="AA95" s="63"/>
      <c r="AB95" s="63"/>
      <c r="AC95" s="63"/>
      <c r="AD95" s="63"/>
    </row>
    <row r="96" spans="1:30">
      <c r="A96" s="63"/>
      <c r="B96" s="63"/>
      <c r="C96" s="63"/>
      <c r="D96" s="63"/>
      <c r="E96" s="63"/>
      <c r="F96" s="63"/>
      <c r="G96" s="63"/>
      <c r="H96" s="63"/>
      <c r="I96" s="420"/>
      <c r="J96" s="63"/>
      <c r="M96" s="420"/>
      <c r="N96" s="63"/>
      <c r="O96" s="63"/>
      <c r="P96" s="63"/>
      <c r="Q96" s="63"/>
      <c r="R96" s="63"/>
      <c r="S96" s="63"/>
      <c r="T96" s="63"/>
      <c r="U96" s="63"/>
      <c r="V96" s="63"/>
      <c r="W96" s="63"/>
      <c r="X96" s="63"/>
      <c r="Y96" s="63"/>
      <c r="Z96" s="63"/>
      <c r="AA96" s="63"/>
      <c r="AB96" s="63"/>
      <c r="AC96" s="63"/>
      <c r="AD96" s="63"/>
    </row>
    <row r="97" spans="1:37">
      <c r="A97" s="63"/>
      <c r="B97" s="63"/>
      <c r="C97" s="63"/>
      <c r="D97" s="63"/>
      <c r="E97" s="63"/>
      <c r="F97" s="63"/>
      <c r="G97" s="63"/>
      <c r="H97" s="63"/>
      <c r="I97" s="420"/>
      <c r="J97" s="63"/>
      <c r="K97" s="63"/>
      <c r="L97" s="63"/>
      <c r="M97" s="420"/>
      <c r="N97" s="63"/>
      <c r="O97" s="63"/>
      <c r="P97" s="63"/>
      <c r="Q97" s="63"/>
      <c r="R97" s="63"/>
      <c r="S97" s="63"/>
      <c r="T97" s="63"/>
      <c r="U97" s="63"/>
      <c r="V97" s="63"/>
      <c r="W97" s="63"/>
      <c r="X97" s="63"/>
      <c r="Y97" s="63"/>
      <c r="Z97" s="63"/>
      <c r="AA97" s="63"/>
      <c r="AB97" s="63"/>
      <c r="AC97" s="63"/>
      <c r="AD97" s="63"/>
    </row>
    <row r="98" spans="1:37">
      <c r="A98" s="63"/>
      <c r="B98" s="63"/>
      <c r="C98" s="63"/>
      <c r="D98" s="63"/>
      <c r="E98" s="63"/>
      <c r="F98" s="63"/>
      <c r="G98" s="63"/>
      <c r="H98" s="63"/>
      <c r="I98" s="420"/>
      <c r="J98" s="63"/>
      <c r="M98" s="420"/>
      <c r="N98" s="63"/>
      <c r="O98" s="63"/>
      <c r="P98" s="63"/>
      <c r="Q98" s="63"/>
      <c r="R98" s="63"/>
      <c r="S98" s="63"/>
      <c r="T98" s="63"/>
      <c r="U98" s="63"/>
      <c r="V98" s="63"/>
      <c r="W98" s="63"/>
      <c r="X98" s="63"/>
      <c r="Y98" s="63"/>
      <c r="Z98" s="63"/>
      <c r="AA98" s="63"/>
      <c r="AB98" s="63"/>
      <c r="AC98" s="63"/>
      <c r="AD98" s="63"/>
    </row>
    <row r="99" spans="1:37">
      <c r="A99" s="63"/>
      <c r="B99" s="63"/>
      <c r="C99" s="63"/>
      <c r="D99" s="63"/>
      <c r="E99" s="63"/>
      <c r="F99" s="63"/>
      <c r="G99" s="63"/>
      <c r="H99" s="63"/>
      <c r="I99" s="420"/>
      <c r="J99" s="63"/>
      <c r="K99" s="63"/>
      <c r="L99" s="63"/>
      <c r="M99" s="420"/>
      <c r="N99" s="63"/>
      <c r="O99" s="63"/>
      <c r="P99" s="63"/>
      <c r="Q99" s="63"/>
      <c r="R99" s="63"/>
      <c r="S99" s="63"/>
      <c r="T99" s="63"/>
      <c r="U99" s="63"/>
      <c r="V99" s="63"/>
      <c r="W99" s="63"/>
      <c r="X99" s="63"/>
      <c r="Y99" s="63"/>
      <c r="Z99" s="63"/>
      <c r="AA99" s="63"/>
      <c r="AB99" s="63"/>
      <c r="AC99" s="63"/>
      <c r="AD99" s="63"/>
    </row>
    <row r="100" spans="1:37">
      <c r="A100" s="63"/>
      <c r="B100" s="63"/>
      <c r="C100" s="63"/>
      <c r="D100" s="63"/>
      <c r="E100" s="63"/>
      <c r="F100" s="63"/>
      <c r="G100" s="63"/>
      <c r="H100" s="63"/>
      <c r="I100" s="420"/>
      <c r="J100" s="63"/>
      <c r="M100" s="420"/>
      <c r="N100" s="63"/>
      <c r="O100" s="63"/>
      <c r="P100" s="63"/>
      <c r="Q100" s="63"/>
      <c r="R100" s="63"/>
      <c r="S100" s="63"/>
      <c r="T100" s="63"/>
      <c r="U100" s="63"/>
      <c r="V100" s="63"/>
      <c r="W100" s="63"/>
      <c r="X100" s="63"/>
      <c r="Y100" s="63"/>
      <c r="Z100" s="63"/>
      <c r="AA100" s="63"/>
      <c r="AB100" s="63"/>
      <c r="AC100" s="63"/>
      <c r="AD100" s="63"/>
    </row>
    <row r="101" spans="1:37">
      <c r="A101" s="63"/>
      <c r="B101" s="63"/>
      <c r="C101" s="63"/>
      <c r="D101" s="63"/>
      <c r="E101" s="63"/>
      <c r="F101" s="63"/>
      <c r="G101" s="63"/>
      <c r="H101" s="63"/>
      <c r="I101" s="420"/>
      <c r="J101" s="63"/>
      <c r="K101" s="63"/>
      <c r="L101" s="63"/>
      <c r="M101" s="420"/>
      <c r="N101" s="63"/>
      <c r="O101" s="63"/>
      <c r="P101" s="63"/>
      <c r="Q101" s="63"/>
      <c r="R101" s="63"/>
      <c r="S101" s="63"/>
      <c r="T101" s="63"/>
      <c r="U101" s="63"/>
      <c r="V101" s="63"/>
      <c r="W101" s="63"/>
      <c r="X101" s="63"/>
      <c r="Y101" s="63"/>
      <c r="Z101" s="63"/>
      <c r="AA101" s="63"/>
      <c r="AB101" s="63"/>
      <c r="AC101" s="63"/>
      <c r="AD101" s="63"/>
    </row>
    <row r="102" spans="1:37">
      <c r="A102" s="63"/>
      <c r="B102" s="63"/>
      <c r="C102" s="63"/>
      <c r="D102" s="63"/>
      <c r="E102" s="63"/>
      <c r="F102" s="63"/>
      <c r="G102" s="63"/>
      <c r="H102" s="63"/>
      <c r="I102" s="420"/>
      <c r="J102" s="63"/>
      <c r="M102" s="420"/>
      <c r="N102" s="63"/>
      <c r="O102" s="63"/>
      <c r="P102" s="63"/>
      <c r="Q102" s="63"/>
      <c r="R102" s="63"/>
      <c r="S102" s="63"/>
      <c r="T102" s="63"/>
      <c r="U102" s="63"/>
      <c r="V102" s="63"/>
      <c r="W102" s="63"/>
      <c r="X102" s="63"/>
      <c r="Y102" s="63"/>
      <c r="Z102" s="63"/>
      <c r="AA102" s="63"/>
      <c r="AB102" s="63"/>
      <c r="AC102" s="63"/>
      <c r="AD102" s="63"/>
    </row>
    <row r="103" spans="1:37">
      <c r="A103" s="63"/>
      <c r="B103" s="63"/>
      <c r="C103" s="63"/>
      <c r="D103" s="63"/>
      <c r="E103" s="63"/>
      <c r="F103" s="63"/>
      <c r="G103" s="63"/>
      <c r="H103" s="63"/>
      <c r="I103" s="420"/>
      <c r="J103" s="63"/>
      <c r="K103" s="63"/>
      <c r="L103" s="63"/>
      <c r="M103" s="420"/>
      <c r="N103" s="63"/>
      <c r="O103" s="63"/>
      <c r="P103" s="63"/>
      <c r="Q103" s="63"/>
      <c r="R103" s="63"/>
      <c r="S103" s="63"/>
      <c r="T103" s="63"/>
      <c r="U103" s="63"/>
      <c r="V103" s="63"/>
      <c r="W103" s="63"/>
      <c r="X103" s="63"/>
      <c r="Y103" s="63"/>
      <c r="Z103" s="63"/>
      <c r="AA103" s="63"/>
      <c r="AB103" s="63"/>
      <c r="AC103" s="63"/>
      <c r="AD103" s="63"/>
    </row>
    <row r="104" spans="1:37">
      <c r="A104" s="63"/>
      <c r="B104" s="63"/>
      <c r="C104" s="63"/>
      <c r="D104" s="63"/>
      <c r="E104" s="63"/>
      <c r="F104" s="63"/>
      <c r="G104" s="63"/>
      <c r="H104" s="63"/>
      <c r="I104" s="420"/>
      <c r="J104" s="63"/>
      <c r="K104" s="63"/>
      <c r="L104" s="63"/>
      <c r="M104" s="420"/>
      <c r="N104" s="63"/>
      <c r="O104" s="63"/>
      <c r="P104" s="63"/>
      <c r="Q104" s="63"/>
      <c r="R104" s="63"/>
      <c r="S104" s="63"/>
      <c r="T104" s="63"/>
      <c r="U104" s="63"/>
      <c r="V104" s="63"/>
      <c r="W104" s="63"/>
      <c r="X104" s="63"/>
      <c r="Y104" s="63"/>
      <c r="Z104" s="63"/>
      <c r="AA104" s="63"/>
      <c r="AB104" s="63"/>
      <c r="AC104" s="63"/>
      <c r="AD104" s="63"/>
    </row>
    <row r="105" spans="1:37">
      <c r="A105" s="63"/>
      <c r="B105" s="63"/>
      <c r="C105" s="63"/>
      <c r="D105" s="63"/>
      <c r="E105" s="63"/>
      <c r="F105" s="63"/>
      <c r="G105" s="63"/>
      <c r="H105" s="63"/>
      <c r="I105" s="420"/>
      <c r="J105" s="63"/>
      <c r="K105" s="63"/>
      <c r="L105" s="63"/>
      <c r="M105" s="420"/>
      <c r="N105" s="63"/>
      <c r="O105" s="63"/>
      <c r="P105" s="63"/>
      <c r="Q105" s="63"/>
      <c r="R105" s="63"/>
      <c r="S105" s="63"/>
      <c r="T105" s="63"/>
      <c r="U105" s="63"/>
      <c r="V105" s="63"/>
      <c r="W105" s="63"/>
      <c r="X105" s="63"/>
      <c r="Y105" s="63"/>
      <c r="Z105" s="63"/>
      <c r="AA105" s="63"/>
      <c r="AB105" s="63"/>
      <c r="AC105" s="63"/>
      <c r="AD105" s="63"/>
    </row>
    <row r="106" spans="1:37" ht="15.75">
      <c r="A106" s="63"/>
      <c r="B106" s="63"/>
      <c r="C106" s="63"/>
      <c r="D106" s="63"/>
      <c r="E106" s="63"/>
      <c r="F106" s="63"/>
      <c r="G106" s="63"/>
      <c r="H106" s="63"/>
      <c r="I106" s="420"/>
      <c r="J106" s="63"/>
      <c r="K106" s="63"/>
      <c r="L106" s="63"/>
      <c r="M106" s="420"/>
      <c r="N106" s="63"/>
      <c r="O106" s="63"/>
      <c r="P106" s="63"/>
      <c r="Q106" s="63"/>
      <c r="R106" s="63"/>
      <c r="S106" s="63"/>
      <c r="T106" s="63"/>
      <c r="U106" s="63"/>
      <c r="V106" s="63"/>
      <c r="W106" s="63"/>
      <c r="X106" s="63"/>
      <c r="Y106" s="63"/>
      <c r="Z106" s="63"/>
      <c r="AA106" s="63"/>
      <c r="AB106" s="63"/>
      <c r="AC106" s="63"/>
      <c r="AD106" s="63"/>
      <c r="AK106" s="47"/>
    </row>
    <row r="107" spans="1:37">
      <c r="A107" s="63"/>
      <c r="B107" s="63"/>
      <c r="C107" s="63"/>
      <c r="D107" s="63"/>
      <c r="E107" s="63"/>
      <c r="F107" s="63"/>
      <c r="G107" s="63"/>
      <c r="H107" s="63"/>
      <c r="I107" s="420"/>
      <c r="J107" s="63"/>
      <c r="K107" s="63"/>
      <c r="L107" s="63"/>
      <c r="M107" s="420"/>
      <c r="N107" s="63"/>
      <c r="O107" s="63"/>
      <c r="P107" s="63"/>
      <c r="Q107" s="63"/>
      <c r="R107" s="63"/>
      <c r="S107" s="63"/>
      <c r="T107" s="63"/>
      <c r="U107" s="63"/>
      <c r="V107" s="63"/>
      <c r="W107" s="63"/>
      <c r="X107" s="63"/>
      <c r="Y107" s="63"/>
      <c r="Z107" s="63"/>
      <c r="AA107" s="63"/>
      <c r="AB107" s="63"/>
      <c r="AC107" s="63"/>
      <c r="AD107" s="63"/>
    </row>
    <row r="108" spans="1:37">
      <c r="A108" s="63"/>
      <c r="B108" s="63"/>
      <c r="C108" s="63"/>
      <c r="D108" s="63"/>
      <c r="E108" s="63"/>
      <c r="F108" s="63"/>
      <c r="G108" s="63"/>
      <c r="H108" s="63"/>
      <c r="I108" s="420"/>
      <c r="J108" s="63"/>
      <c r="K108" s="63"/>
      <c r="L108" s="63"/>
      <c r="M108" s="420"/>
      <c r="N108" s="63"/>
      <c r="O108" s="63"/>
      <c r="P108" s="63"/>
      <c r="Q108" s="63"/>
      <c r="R108" s="63"/>
      <c r="S108" s="63"/>
      <c r="T108" s="63"/>
      <c r="U108" s="63"/>
      <c r="V108" s="63"/>
      <c r="W108" s="63"/>
      <c r="X108" s="63"/>
      <c r="Y108" s="63"/>
      <c r="Z108" s="63"/>
      <c r="AA108" s="63"/>
      <c r="AB108" s="63"/>
      <c r="AC108" s="63"/>
      <c r="AD108" s="63"/>
    </row>
    <row r="109" spans="1:37">
      <c r="A109" s="63"/>
      <c r="B109" s="63"/>
      <c r="C109" s="63"/>
      <c r="D109" s="63"/>
      <c r="E109" s="63"/>
      <c r="F109" s="63"/>
      <c r="G109" s="63"/>
      <c r="H109" s="63"/>
      <c r="I109" s="420"/>
      <c r="J109" s="63"/>
      <c r="K109" s="63"/>
      <c r="L109" s="63"/>
      <c r="M109" s="420"/>
      <c r="N109" s="63"/>
      <c r="O109" s="63"/>
      <c r="P109" s="63"/>
      <c r="Q109" s="63"/>
      <c r="R109" s="63"/>
      <c r="S109" s="63"/>
      <c r="T109" s="63"/>
      <c r="U109" s="63"/>
      <c r="V109" s="63"/>
      <c r="W109" s="63"/>
      <c r="X109" s="63"/>
      <c r="Y109" s="63"/>
      <c r="Z109" s="63"/>
      <c r="AA109" s="63"/>
      <c r="AB109" s="63"/>
      <c r="AC109" s="63"/>
      <c r="AD109" s="63"/>
    </row>
    <row r="110" spans="1:37" ht="15.75">
      <c r="A110" s="63"/>
      <c r="B110" s="63"/>
      <c r="C110" s="63"/>
      <c r="D110" s="63"/>
      <c r="E110" s="63"/>
      <c r="F110" s="63"/>
      <c r="G110" s="63"/>
      <c r="H110" s="63"/>
      <c r="I110" s="420"/>
      <c r="J110" s="63"/>
      <c r="K110" s="63"/>
      <c r="L110" s="63"/>
      <c r="M110" s="420"/>
      <c r="N110" s="63"/>
      <c r="O110" s="63"/>
      <c r="P110" s="63"/>
      <c r="Q110" s="63"/>
      <c r="R110" s="63"/>
      <c r="S110" s="63"/>
      <c r="T110" s="63"/>
      <c r="U110" s="63"/>
      <c r="V110" s="63"/>
      <c r="W110" s="63"/>
      <c r="X110" s="63"/>
      <c r="Y110" s="63"/>
      <c r="Z110" s="63"/>
      <c r="AA110" s="63"/>
      <c r="AB110" s="63"/>
      <c r="AC110" s="63"/>
      <c r="AD110" s="63"/>
      <c r="AK110" s="47"/>
    </row>
    <row r="111" spans="1:37">
      <c r="A111" s="63"/>
      <c r="B111" s="63"/>
      <c r="C111" s="63"/>
      <c r="D111" s="63"/>
      <c r="E111" s="63"/>
      <c r="F111" s="63"/>
      <c r="G111" s="63"/>
      <c r="H111" s="63"/>
      <c r="I111" s="420"/>
      <c r="J111" s="63"/>
      <c r="K111" s="63"/>
      <c r="L111" s="63"/>
      <c r="M111" s="420"/>
      <c r="N111" s="63"/>
      <c r="O111" s="63"/>
      <c r="P111" s="63"/>
      <c r="Q111" s="63"/>
      <c r="R111" s="63"/>
      <c r="S111" s="63"/>
      <c r="T111" s="63"/>
      <c r="U111" s="63"/>
      <c r="V111" s="63"/>
      <c r="W111" s="63"/>
      <c r="X111" s="63"/>
      <c r="Y111" s="63"/>
      <c r="Z111" s="63"/>
      <c r="AA111" s="63"/>
      <c r="AB111" s="63"/>
      <c r="AC111" s="63"/>
      <c r="AD111" s="63"/>
    </row>
    <row r="112" spans="1:37">
      <c r="A112" s="63"/>
      <c r="B112" s="63"/>
      <c r="C112" s="63"/>
      <c r="D112" s="63"/>
      <c r="E112" s="63"/>
      <c r="F112" s="63"/>
      <c r="G112" s="63"/>
      <c r="H112" s="63"/>
      <c r="I112" s="420"/>
      <c r="J112" s="63"/>
      <c r="K112" s="63"/>
      <c r="L112" s="63"/>
      <c r="M112" s="420"/>
      <c r="N112" s="63"/>
      <c r="O112" s="63"/>
      <c r="P112" s="63"/>
      <c r="Q112" s="63"/>
      <c r="R112" s="63"/>
      <c r="S112" s="63"/>
      <c r="T112" s="63"/>
      <c r="U112" s="63"/>
      <c r="V112" s="63"/>
      <c r="W112" s="63"/>
      <c r="X112" s="63"/>
      <c r="Y112" s="63"/>
      <c r="Z112" s="63"/>
      <c r="AA112" s="63"/>
      <c r="AB112" s="63"/>
      <c r="AC112" s="63"/>
      <c r="AD112" s="63"/>
    </row>
    <row r="113" spans="1:37">
      <c r="A113" s="63"/>
      <c r="B113" s="63"/>
      <c r="C113" s="63"/>
      <c r="D113" s="63"/>
      <c r="E113" s="63"/>
      <c r="F113" s="63"/>
      <c r="G113" s="63"/>
      <c r="H113" s="63"/>
      <c r="I113" s="420"/>
      <c r="J113" s="63"/>
      <c r="K113" s="63"/>
      <c r="L113" s="63"/>
      <c r="M113" s="420"/>
      <c r="N113" s="63"/>
      <c r="O113" s="63"/>
      <c r="P113" s="63"/>
      <c r="Q113" s="63"/>
      <c r="R113" s="63"/>
      <c r="S113" s="63"/>
      <c r="T113" s="63"/>
      <c r="U113" s="63"/>
      <c r="V113" s="63"/>
      <c r="W113" s="63"/>
      <c r="X113" s="63"/>
      <c r="Y113" s="63"/>
      <c r="Z113" s="63"/>
      <c r="AA113" s="63"/>
      <c r="AB113" s="63"/>
      <c r="AC113" s="63"/>
      <c r="AD113" s="63"/>
    </row>
    <row r="114" spans="1:37" ht="15.75">
      <c r="A114" s="63"/>
      <c r="B114" s="63"/>
      <c r="C114" s="63"/>
      <c r="D114" s="63"/>
      <c r="E114" s="63"/>
      <c r="F114" s="63"/>
      <c r="G114" s="63"/>
      <c r="H114" s="63"/>
      <c r="I114" s="420"/>
      <c r="J114" s="63"/>
      <c r="K114" s="63"/>
      <c r="L114" s="63"/>
      <c r="M114" s="420"/>
      <c r="N114" s="63"/>
      <c r="O114" s="63"/>
      <c r="P114" s="63"/>
      <c r="Q114" s="63"/>
      <c r="R114" s="63"/>
      <c r="S114" s="63"/>
      <c r="T114" s="63"/>
      <c r="U114" s="63"/>
      <c r="V114" s="63"/>
      <c r="W114" s="63"/>
      <c r="X114" s="63"/>
      <c r="Y114" s="63"/>
      <c r="Z114" s="63"/>
      <c r="AA114" s="63"/>
      <c r="AB114" s="63"/>
      <c r="AC114" s="63"/>
      <c r="AD114" s="63"/>
      <c r="AK114" s="47"/>
    </row>
    <row r="115" spans="1:37">
      <c r="A115" s="63"/>
      <c r="B115" s="63"/>
      <c r="C115" s="63"/>
      <c r="D115" s="63"/>
      <c r="E115" s="63"/>
      <c r="F115" s="63"/>
      <c r="G115" s="63"/>
      <c r="H115" s="63"/>
      <c r="I115" s="420"/>
      <c r="J115" s="63"/>
      <c r="K115" s="63"/>
      <c r="L115" s="63"/>
      <c r="M115" s="420"/>
      <c r="N115" s="63"/>
      <c r="O115" s="63"/>
      <c r="P115" s="63"/>
      <c r="Q115" s="63"/>
      <c r="R115" s="63"/>
      <c r="S115" s="63"/>
      <c r="T115" s="63"/>
      <c r="U115" s="63"/>
      <c r="V115" s="63"/>
      <c r="W115" s="63"/>
      <c r="X115" s="63"/>
      <c r="Y115" s="63"/>
      <c r="Z115" s="63"/>
      <c r="AA115" s="63"/>
      <c r="AB115" s="63"/>
      <c r="AC115" s="63"/>
      <c r="AD115" s="63"/>
    </row>
    <row r="116" spans="1:37">
      <c r="A116" s="63"/>
      <c r="B116" s="63"/>
      <c r="C116" s="63"/>
      <c r="D116" s="63"/>
      <c r="E116" s="63"/>
      <c r="F116" s="63"/>
      <c r="G116" s="63"/>
      <c r="H116" s="63"/>
      <c r="I116" s="420"/>
      <c r="J116" s="63"/>
      <c r="K116" s="63"/>
      <c r="L116" s="63"/>
      <c r="M116" s="420"/>
      <c r="N116" s="63"/>
      <c r="O116" s="63"/>
      <c r="P116" s="63"/>
      <c r="Q116" s="63"/>
      <c r="R116" s="63"/>
      <c r="S116" s="63"/>
      <c r="T116" s="63"/>
      <c r="U116" s="63"/>
      <c r="V116" s="63"/>
      <c r="W116" s="63"/>
      <c r="X116" s="63"/>
      <c r="Y116" s="63"/>
      <c r="Z116" s="63"/>
      <c r="AA116" s="63"/>
      <c r="AB116" s="63"/>
      <c r="AC116" s="63"/>
      <c r="AD116" s="63"/>
    </row>
    <row r="117" spans="1:37">
      <c r="A117" s="63"/>
      <c r="B117" s="63"/>
      <c r="C117" s="63"/>
      <c r="D117" s="63"/>
      <c r="E117" s="63"/>
      <c r="F117" s="63"/>
      <c r="G117" s="63"/>
      <c r="H117" s="63"/>
      <c r="I117" s="420"/>
      <c r="J117" s="63"/>
      <c r="K117" s="63"/>
      <c r="L117" s="63"/>
      <c r="M117" s="420"/>
      <c r="N117" s="63"/>
      <c r="O117" s="63"/>
      <c r="P117" s="63"/>
      <c r="Q117" s="63"/>
      <c r="R117" s="63"/>
      <c r="S117" s="63"/>
      <c r="T117" s="63"/>
      <c r="U117" s="63"/>
      <c r="V117" s="63"/>
      <c r="W117" s="63"/>
      <c r="X117" s="63"/>
      <c r="Y117" s="63"/>
      <c r="Z117" s="63"/>
      <c r="AA117" s="63"/>
      <c r="AB117" s="63"/>
      <c r="AC117" s="63"/>
      <c r="AD117" s="63"/>
    </row>
    <row r="118" spans="1:37" ht="15.75">
      <c r="A118" s="63"/>
      <c r="B118" s="63"/>
      <c r="C118" s="63"/>
      <c r="D118" s="63"/>
      <c r="E118" s="63"/>
      <c r="F118" s="63"/>
      <c r="G118" s="63"/>
      <c r="H118" s="63"/>
      <c r="I118" s="420"/>
      <c r="J118" s="63"/>
      <c r="K118" s="63"/>
      <c r="L118" s="63"/>
      <c r="M118" s="420"/>
      <c r="N118" s="63"/>
      <c r="O118" s="63"/>
      <c r="P118" s="63"/>
      <c r="Q118" s="63"/>
      <c r="R118" s="63"/>
      <c r="S118" s="63"/>
      <c r="T118" s="63"/>
      <c r="U118" s="63"/>
      <c r="V118" s="63"/>
      <c r="W118" s="63"/>
      <c r="X118" s="63"/>
      <c r="Y118" s="63"/>
      <c r="Z118" s="63"/>
      <c r="AA118" s="63"/>
      <c r="AB118" s="63"/>
      <c r="AC118" s="63"/>
      <c r="AD118" s="63"/>
      <c r="AK118" s="47"/>
    </row>
    <row r="119" spans="1:37">
      <c r="A119" s="63"/>
      <c r="B119" s="63"/>
      <c r="C119" s="63"/>
      <c r="D119" s="63"/>
      <c r="E119" s="63"/>
      <c r="F119" s="63"/>
      <c r="G119" s="63"/>
      <c r="H119" s="63"/>
      <c r="I119" s="420"/>
      <c r="J119" s="63"/>
      <c r="K119" s="63"/>
      <c r="L119" s="63"/>
      <c r="M119" s="420"/>
      <c r="N119" s="63"/>
      <c r="O119" s="63"/>
      <c r="P119" s="63"/>
      <c r="Q119" s="63"/>
      <c r="R119" s="63"/>
      <c r="S119" s="63"/>
      <c r="T119" s="63"/>
      <c r="U119" s="63"/>
      <c r="V119" s="63"/>
      <c r="W119" s="63"/>
      <c r="X119" s="63"/>
      <c r="Y119" s="63"/>
      <c r="Z119" s="63"/>
      <c r="AA119" s="63"/>
      <c r="AB119" s="63"/>
      <c r="AC119" s="63"/>
      <c r="AD119" s="63"/>
    </row>
    <row r="120" spans="1:37">
      <c r="A120" s="63"/>
      <c r="B120" s="63"/>
      <c r="C120" s="63"/>
      <c r="D120" s="63"/>
      <c r="E120" s="63"/>
      <c r="F120" s="63"/>
      <c r="G120" s="63"/>
      <c r="H120" s="63"/>
      <c r="I120" s="420"/>
      <c r="J120" s="63"/>
      <c r="K120" s="63"/>
      <c r="L120" s="63"/>
      <c r="M120" s="420"/>
      <c r="N120" s="63"/>
      <c r="O120" s="63"/>
      <c r="P120" s="63"/>
      <c r="Q120" s="63"/>
      <c r="R120" s="63"/>
      <c r="S120" s="63"/>
      <c r="T120" s="63"/>
      <c r="U120" s="63"/>
      <c r="V120" s="63"/>
      <c r="W120" s="63"/>
      <c r="X120" s="63"/>
      <c r="Y120" s="63"/>
      <c r="Z120" s="63"/>
      <c r="AA120" s="63"/>
      <c r="AB120" s="63"/>
      <c r="AC120" s="63"/>
      <c r="AD120" s="63"/>
    </row>
    <row r="121" spans="1:37">
      <c r="A121" s="63"/>
      <c r="B121" s="63"/>
      <c r="C121" s="63"/>
      <c r="D121" s="63"/>
      <c r="E121" s="63"/>
      <c r="F121" s="63"/>
      <c r="G121" s="63"/>
      <c r="H121" s="63"/>
      <c r="I121" s="420"/>
      <c r="J121" s="63"/>
      <c r="K121" s="63"/>
      <c r="L121" s="63"/>
      <c r="M121" s="420"/>
      <c r="N121" s="63"/>
      <c r="O121" s="63"/>
      <c r="P121" s="63"/>
      <c r="Q121" s="63"/>
      <c r="R121" s="63"/>
      <c r="S121" s="63"/>
      <c r="T121" s="63"/>
      <c r="U121" s="63"/>
      <c r="V121" s="63"/>
      <c r="W121" s="63"/>
      <c r="X121" s="63"/>
      <c r="Y121" s="63"/>
      <c r="Z121" s="63"/>
      <c r="AA121" s="63"/>
      <c r="AB121" s="63"/>
      <c r="AC121" s="63"/>
      <c r="AD121" s="63"/>
    </row>
    <row r="122" spans="1:37" ht="15.75">
      <c r="A122" s="63"/>
      <c r="B122" s="63"/>
      <c r="C122" s="63"/>
      <c r="D122" s="63"/>
      <c r="E122" s="63"/>
      <c r="F122" s="63"/>
      <c r="G122" s="63"/>
      <c r="H122" s="63"/>
      <c r="I122" s="420"/>
      <c r="J122" s="63"/>
      <c r="K122" s="63"/>
      <c r="L122" s="63"/>
      <c r="M122" s="420"/>
      <c r="N122" s="63"/>
      <c r="O122" s="63"/>
      <c r="P122" s="63"/>
      <c r="Q122" s="63"/>
      <c r="R122" s="63"/>
      <c r="S122" s="63"/>
      <c r="T122" s="63"/>
      <c r="U122" s="63"/>
      <c r="V122" s="63"/>
      <c r="W122" s="63"/>
      <c r="X122" s="63"/>
      <c r="Y122" s="63"/>
      <c r="Z122" s="63"/>
      <c r="AA122" s="63"/>
      <c r="AB122" s="63"/>
      <c r="AC122" s="63"/>
      <c r="AD122" s="63"/>
      <c r="AK122" s="47"/>
    </row>
    <row r="123" spans="1:37">
      <c r="A123" s="63"/>
      <c r="B123" s="63"/>
      <c r="C123" s="63"/>
      <c r="D123" s="63"/>
      <c r="E123" s="63"/>
      <c r="F123" s="63"/>
      <c r="G123" s="63"/>
      <c r="H123" s="63"/>
      <c r="I123" s="420"/>
      <c r="J123" s="63"/>
      <c r="K123" s="63"/>
      <c r="L123" s="63"/>
      <c r="M123" s="420"/>
      <c r="N123" s="63"/>
      <c r="O123" s="63"/>
      <c r="P123" s="63"/>
      <c r="Q123" s="63"/>
      <c r="R123" s="63"/>
      <c r="S123" s="63"/>
      <c r="T123" s="63"/>
      <c r="U123" s="63"/>
      <c r="V123" s="63"/>
      <c r="W123" s="63"/>
      <c r="X123" s="63"/>
      <c r="Y123" s="63"/>
      <c r="Z123" s="63"/>
      <c r="AA123" s="63"/>
      <c r="AB123" s="63"/>
      <c r="AC123" s="63"/>
      <c r="AD123" s="63"/>
    </row>
    <row r="124" spans="1:37" ht="43.5" customHeight="1">
      <c r="A124" s="63"/>
      <c r="B124" s="63"/>
      <c r="C124" s="63"/>
      <c r="D124" s="63"/>
      <c r="E124" s="63"/>
      <c r="F124" s="63"/>
      <c r="G124" s="63"/>
      <c r="H124" s="63"/>
      <c r="I124" s="420"/>
      <c r="J124" s="63"/>
      <c r="K124" s="63"/>
      <c r="L124" s="63"/>
      <c r="M124" s="420"/>
      <c r="N124" s="63"/>
      <c r="O124" s="63"/>
      <c r="P124" s="63"/>
      <c r="Q124" s="63"/>
      <c r="R124" s="63"/>
      <c r="S124" s="63"/>
      <c r="T124" s="63"/>
      <c r="U124" s="63"/>
      <c r="V124" s="63"/>
      <c r="W124" s="63"/>
      <c r="X124" s="63"/>
      <c r="Y124" s="63"/>
      <c r="Z124" s="63"/>
      <c r="AA124" s="63"/>
      <c r="AB124" s="63"/>
      <c r="AC124" s="63"/>
      <c r="AD124" s="63"/>
    </row>
    <row r="125" spans="1:37">
      <c r="A125" s="63"/>
      <c r="B125" s="63"/>
      <c r="C125" s="63"/>
      <c r="D125" s="63"/>
      <c r="E125" s="63"/>
      <c r="F125" s="63"/>
      <c r="G125" s="63"/>
      <c r="H125" s="63"/>
      <c r="I125" s="420"/>
      <c r="J125" s="63"/>
      <c r="K125" s="63"/>
      <c r="L125" s="63"/>
      <c r="M125" s="420"/>
      <c r="N125" s="63"/>
      <c r="O125" s="63"/>
      <c r="P125" s="63"/>
      <c r="Q125" s="63"/>
      <c r="R125" s="63"/>
      <c r="S125" s="63"/>
      <c r="T125" s="63"/>
      <c r="U125" s="63"/>
      <c r="V125" s="63"/>
      <c r="W125" s="63"/>
      <c r="X125" s="63"/>
      <c r="Y125" s="63"/>
      <c r="Z125" s="63"/>
      <c r="AA125" s="63"/>
      <c r="AB125" s="63"/>
      <c r="AC125" s="63"/>
      <c r="AD125" s="63"/>
    </row>
    <row r="126" spans="1:37">
      <c r="A126" s="63"/>
      <c r="B126" s="63"/>
      <c r="C126" s="63"/>
      <c r="D126" s="63"/>
      <c r="E126" s="63"/>
      <c r="F126" s="63"/>
      <c r="G126" s="63"/>
      <c r="H126" s="63"/>
      <c r="I126" s="420"/>
      <c r="J126" s="63"/>
      <c r="K126" s="63"/>
      <c r="L126" s="63"/>
      <c r="M126" s="420"/>
      <c r="N126" s="63"/>
      <c r="O126" s="63"/>
      <c r="P126" s="63"/>
      <c r="Q126" s="63"/>
      <c r="R126" s="63"/>
      <c r="S126" s="63"/>
      <c r="T126" s="63"/>
      <c r="U126" s="63"/>
      <c r="V126" s="63"/>
      <c r="W126" s="63"/>
      <c r="X126" s="63"/>
      <c r="Y126" s="63"/>
      <c r="Z126" s="63"/>
      <c r="AA126" s="63"/>
      <c r="AB126" s="63"/>
      <c r="AC126" s="63"/>
      <c r="AD126" s="63"/>
    </row>
    <row r="127" spans="1:37">
      <c r="A127" s="63"/>
      <c r="B127" s="63"/>
      <c r="C127" s="63"/>
      <c r="D127" s="63"/>
      <c r="E127" s="63"/>
      <c r="F127" s="63"/>
      <c r="G127" s="63"/>
      <c r="H127" s="63"/>
      <c r="I127" s="420"/>
      <c r="J127" s="63"/>
      <c r="K127" s="63"/>
      <c r="L127" s="63"/>
      <c r="M127" s="420"/>
      <c r="N127" s="63"/>
      <c r="O127" s="63"/>
      <c r="P127" s="63"/>
      <c r="Q127" s="63"/>
      <c r="R127" s="63"/>
      <c r="S127" s="63"/>
      <c r="T127" s="63"/>
      <c r="U127" s="63"/>
      <c r="V127" s="63"/>
      <c r="W127" s="63"/>
      <c r="X127" s="63"/>
      <c r="Y127" s="63"/>
      <c r="Z127" s="63"/>
      <c r="AA127" s="63"/>
      <c r="AB127" s="63"/>
      <c r="AC127" s="63"/>
      <c r="AD127" s="63"/>
    </row>
    <row r="128" spans="1:37">
      <c r="A128" s="63"/>
      <c r="B128" s="63"/>
      <c r="C128" s="63"/>
      <c r="D128" s="63"/>
      <c r="E128" s="63"/>
      <c r="F128" s="63"/>
      <c r="G128" s="63"/>
      <c r="H128" s="63"/>
      <c r="I128" s="420"/>
      <c r="J128" s="63"/>
      <c r="K128" s="63"/>
      <c r="L128" s="63"/>
      <c r="M128" s="420"/>
      <c r="N128" s="63"/>
      <c r="O128" s="63"/>
      <c r="P128" s="63"/>
      <c r="Q128" s="63"/>
      <c r="R128" s="63"/>
      <c r="S128" s="63"/>
      <c r="T128" s="63"/>
      <c r="U128" s="63"/>
      <c r="V128" s="63"/>
      <c r="W128" s="63"/>
      <c r="X128" s="63"/>
      <c r="Y128" s="63"/>
      <c r="Z128" s="63"/>
      <c r="AA128" s="63"/>
      <c r="AB128" s="63"/>
      <c r="AC128" s="63"/>
      <c r="AD128" s="63"/>
    </row>
    <row r="129" spans="1:30">
      <c r="A129" s="63"/>
      <c r="B129" s="63"/>
      <c r="C129" s="63"/>
      <c r="D129" s="63"/>
      <c r="E129" s="63"/>
      <c r="F129" s="63"/>
      <c r="G129" s="63"/>
      <c r="H129" s="63"/>
      <c r="I129" s="420"/>
      <c r="J129" s="63"/>
      <c r="K129" s="63"/>
      <c r="L129" s="63"/>
      <c r="M129" s="420"/>
      <c r="N129" s="63"/>
      <c r="O129" s="63"/>
      <c r="P129" s="63"/>
      <c r="Q129" s="63"/>
      <c r="R129" s="63"/>
      <c r="S129" s="63"/>
      <c r="T129" s="63"/>
      <c r="U129" s="63"/>
      <c r="V129" s="63"/>
      <c r="W129" s="63"/>
      <c r="X129" s="63"/>
      <c r="Y129" s="63"/>
      <c r="Z129" s="63"/>
      <c r="AA129" s="63"/>
      <c r="AB129" s="63"/>
      <c r="AC129" s="63"/>
      <c r="AD129" s="63"/>
    </row>
    <row r="130" spans="1:30">
      <c r="A130" s="63"/>
      <c r="B130" s="63"/>
      <c r="C130" s="63"/>
      <c r="D130" s="63"/>
      <c r="E130" s="63"/>
      <c r="F130" s="63"/>
      <c r="G130" s="63"/>
      <c r="H130" s="63"/>
      <c r="I130" s="420"/>
      <c r="J130" s="63"/>
      <c r="K130" s="63"/>
      <c r="L130" s="63"/>
      <c r="M130" s="420"/>
      <c r="N130" s="63"/>
      <c r="O130" s="63"/>
      <c r="P130" s="63"/>
      <c r="Q130" s="63"/>
      <c r="R130" s="63"/>
      <c r="S130" s="63"/>
      <c r="T130" s="63"/>
      <c r="U130" s="63"/>
      <c r="V130" s="63"/>
      <c r="W130" s="63"/>
      <c r="X130" s="63"/>
      <c r="Y130" s="63"/>
      <c r="Z130" s="63"/>
      <c r="AA130" s="63"/>
      <c r="AB130" s="63"/>
      <c r="AC130" s="63"/>
      <c r="AD130" s="63"/>
    </row>
    <row r="131" spans="1:30">
      <c r="A131" s="63"/>
      <c r="B131" s="63"/>
      <c r="C131" s="63"/>
      <c r="D131" s="63"/>
      <c r="E131" s="63"/>
      <c r="F131" s="63"/>
      <c r="G131" s="63"/>
      <c r="H131" s="63"/>
      <c r="I131" s="420"/>
      <c r="J131" s="63"/>
      <c r="K131" s="63"/>
      <c r="L131" s="63"/>
      <c r="M131" s="420"/>
      <c r="N131" s="63"/>
      <c r="O131" s="63"/>
      <c r="P131" s="63"/>
      <c r="Q131" s="63"/>
      <c r="R131" s="63"/>
      <c r="S131" s="63"/>
      <c r="T131" s="63"/>
      <c r="U131" s="63"/>
      <c r="V131" s="63"/>
      <c r="W131" s="63"/>
      <c r="X131" s="63"/>
      <c r="Y131" s="63"/>
      <c r="Z131" s="63"/>
      <c r="AA131" s="63"/>
      <c r="AB131" s="63"/>
      <c r="AC131" s="63"/>
      <c r="AD131" s="63"/>
    </row>
    <row r="132" spans="1:30">
      <c r="A132" s="63"/>
      <c r="B132" s="63"/>
      <c r="C132" s="63"/>
      <c r="D132" s="63"/>
      <c r="E132" s="63"/>
      <c r="F132" s="63"/>
      <c r="G132" s="63"/>
      <c r="H132" s="63"/>
      <c r="I132" s="420"/>
      <c r="J132" s="63"/>
      <c r="K132" s="63"/>
      <c r="L132" s="63"/>
      <c r="M132" s="420"/>
      <c r="N132" s="63"/>
      <c r="O132" s="63"/>
      <c r="P132" s="63"/>
      <c r="Q132" s="63"/>
      <c r="R132" s="63"/>
      <c r="S132" s="63"/>
      <c r="T132" s="63"/>
      <c r="U132" s="63"/>
      <c r="V132" s="63"/>
      <c r="W132" s="63"/>
      <c r="X132" s="63"/>
      <c r="Y132" s="63"/>
      <c r="Z132" s="63"/>
      <c r="AA132" s="63"/>
      <c r="AB132" s="63"/>
      <c r="AC132" s="63"/>
      <c r="AD132" s="63"/>
    </row>
    <row r="133" spans="1:30">
      <c r="A133" s="63"/>
      <c r="B133" s="63"/>
      <c r="C133" s="63"/>
      <c r="D133" s="63"/>
      <c r="E133" s="63"/>
      <c r="F133" s="63"/>
      <c r="G133" s="63"/>
      <c r="H133" s="63"/>
      <c r="I133" s="420"/>
      <c r="J133" s="63"/>
      <c r="K133" s="63"/>
      <c r="L133" s="63"/>
      <c r="M133" s="420"/>
      <c r="N133" s="63"/>
      <c r="O133" s="63"/>
      <c r="P133" s="63"/>
      <c r="Q133" s="63"/>
      <c r="R133" s="63"/>
      <c r="S133" s="63"/>
      <c r="T133" s="63"/>
      <c r="U133" s="63"/>
      <c r="V133" s="63"/>
      <c r="W133" s="63"/>
      <c r="X133" s="63"/>
      <c r="Y133" s="63"/>
      <c r="Z133" s="63"/>
      <c r="AA133" s="63"/>
      <c r="AB133" s="63"/>
      <c r="AC133" s="63"/>
      <c r="AD133" s="63"/>
    </row>
    <row r="134" spans="1:30">
      <c r="A134" s="63"/>
      <c r="B134" s="63"/>
      <c r="C134" s="63"/>
      <c r="D134" s="63"/>
      <c r="E134" s="63"/>
      <c r="F134" s="63"/>
      <c r="G134" s="63"/>
      <c r="H134" s="63"/>
      <c r="I134" s="420"/>
      <c r="J134" s="63"/>
      <c r="K134" s="63"/>
      <c r="L134" s="63"/>
      <c r="M134" s="420"/>
      <c r="N134" s="63"/>
      <c r="O134" s="63"/>
      <c r="P134" s="63"/>
      <c r="Q134" s="63"/>
      <c r="R134" s="63"/>
      <c r="S134" s="63"/>
      <c r="T134" s="63"/>
      <c r="U134" s="63"/>
      <c r="V134" s="63"/>
      <c r="W134" s="63"/>
      <c r="X134" s="63"/>
      <c r="Y134" s="63"/>
      <c r="Z134" s="63"/>
      <c r="AA134" s="63"/>
      <c r="AB134" s="63"/>
      <c r="AC134" s="63"/>
      <c r="AD134" s="63"/>
    </row>
    <row r="135" spans="1:30">
      <c r="A135" s="63"/>
      <c r="B135" s="63"/>
      <c r="C135" s="63"/>
      <c r="D135" s="63"/>
      <c r="E135" s="63"/>
      <c r="F135" s="63"/>
      <c r="G135" s="63"/>
      <c r="H135" s="63"/>
      <c r="I135" s="420"/>
      <c r="J135" s="63"/>
      <c r="K135" s="63"/>
      <c r="L135" s="63"/>
      <c r="M135" s="420"/>
      <c r="N135" s="63"/>
      <c r="O135" s="63"/>
      <c r="P135" s="63"/>
      <c r="Q135" s="63"/>
      <c r="R135" s="63"/>
      <c r="S135" s="63"/>
      <c r="T135" s="63"/>
      <c r="U135" s="63"/>
      <c r="V135" s="63"/>
      <c r="W135" s="63"/>
      <c r="X135" s="63"/>
      <c r="Y135" s="63"/>
      <c r="Z135" s="63"/>
      <c r="AA135" s="63"/>
      <c r="AB135" s="63"/>
      <c r="AC135" s="63"/>
      <c r="AD135" s="63"/>
    </row>
    <row r="136" spans="1:30">
      <c r="A136" s="63"/>
      <c r="B136" s="63"/>
      <c r="C136" s="63"/>
      <c r="D136" s="63"/>
      <c r="E136" s="63"/>
      <c r="F136" s="63"/>
      <c r="G136" s="63"/>
      <c r="H136" s="63"/>
      <c r="I136" s="420"/>
      <c r="J136" s="63"/>
      <c r="K136" s="63"/>
      <c r="L136" s="63"/>
      <c r="M136" s="420"/>
      <c r="N136" s="63"/>
      <c r="O136" s="63"/>
      <c r="P136" s="63"/>
      <c r="Q136" s="63"/>
      <c r="R136" s="63"/>
      <c r="S136" s="63"/>
      <c r="T136" s="63"/>
      <c r="U136" s="63"/>
      <c r="V136" s="63"/>
      <c r="W136" s="63"/>
      <c r="X136" s="63"/>
      <c r="Y136" s="63"/>
      <c r="Z136" s="63"/>
      <c r="AA136" s="63"/>
      <c r="AB136" s="63"/>
      <c r="AC136" s="63"/>
      <c r="AD136" s="63"/>
    </row>
    <row r="137" spans="1:30">
      <c r="A137" s="63"/>
      <c r="B137" s="63"/>
      <c r="C137" s="63"/>
      <c r="D137" s="63"/>
      <c r="E137" s="63"/>
      <c r="F137" s="63"/>
      <c r="G137" s="63"/>
      <c r="H137" s="63"/>
      <c r="I137" s="420"/>
      <c r="J137" s="63"/>
      <c r="K137" s="63"/>
      <c r="L137" s="63"/>
      <c r="M137" s="420"/>
      <c r="N137" s="63"/>
      <c r="O137" s="63"/>
      <c r="P137" s="63"/>
      <c r="Q137" s="63"/>
      <c r="R137" s="63"/>
      <c r="S137" s="63"/>
      <c r="T137" s="63"/>
      <c r="U137" s="63"/>
      <c r="V137" s="63"/>
      <c r="W137" s="63"/>
      <c r="X137" s="63"/>
      <c r="Y137" s="63"/>
      <c r="Z137" s="63"/>
      <c r="AA137" s="63"/>
      <c r="AB137" s="63"/>
      <c r="AC137" s="63"/>
      <c r="AD137" s="63"/>
    </row>
    <row r="138" spans="1:30">
      <c r="A138" s="63"/>
      <c r="B138" s="63"/>
      <c r="C138" s="63"/>
      <c r="D138" s="63"/>
      <c r="E138" s="63"/>
      <c r="F138" s="63"/>
      <c r="G138" s="63"/>
      <c r="H138" s="63"/>
      <c r="I138" s="420"/>
      <c r="J138" s="63"/>
      <c r="K138" s="63"/>
      <c r="L138" s="63"/>
      <c r="M138" s="420"/>
      <c r="N138" s="63"/>
      <c r="O138" s="63"/>
      <c r="P138" s="63"/>
      <c r="Q138" s="63"/>
      <c r="R138" s="63"/>
      <c r="S138" s="63"/>
      <c r="T138" s="63"/>
      <c r="U138" s="63"/>
      <c r="V138" s="63"/>
      <c r="W138" s="63"/>
      <c r="X138" s="63"/>
      <c r="Y138" s="63"/>
      <c r="Z138" s="63"/>
      <c r="AA138" s="63"/>
      <c r="AB138" s="63"/>
      <c r="AC138" s="63"/>
      <c r="AD138" s="63"/>
    </row>
    <row r="139" spans="1:30">
      <c r="A139" s="63"/>
      <c r="B139" s="63"/>
      <c r="C139" s="63"/>
      <c r="D139" s="63"/>
      <c r="E139" s="63"/>
      <c r="F139" s="63"/>
      <c r="G139" s="63"/>
      <c r="H139" s="63"/>
      <c r="I139" s="420"/>
      <c r="J139" s="63"/>
      <c r="K139" s="63"/>
      <c r="L139" s="63"/>
      <c r="M139" s="420"/>
      <c r="N139" s="63"/>
      <c r="O139" s="63"/>
      <c r="P139" s="63"/>
      <c r="Q139" s="63"/>
      <c r="R139" s="63"/>
      <c r="S139" s="63"/>
      <c r="T139" s="63"/>
      <c r="U139" s="63"/>
      <c r="V139" s="63"/>
      <c r="W139" s="63"/>
      <c r="X139" s="63"/>
      <c r="Y139" s="63"/>
      <c r="Z139" s="63"/>
      <c r="AA139" s="63"/>
      <c r="AB139" s="63"/>
      <c r="AC139" s="63"/>
      <c r="AD139" s="63"/>
    </row>
    <row r="140" spans="1:30">
      <c r="A140" s="63"/>
      <c r="B140" s="63"/>
      <c r="C140" s="63"/>
      <c r="D140" s="63"/>
      <c r="E140" s="63"/>
      <c r="F140" s="63"/>
      <c r="G140" s="63"/>
      <c r="H140" s="63"/>
      <c r="I140" s="420"/>
      <c r="J140" s="63"/>
      <c r="K140" s="63"/>
      <c r="L140" s="63"/>
      <c r="M140" s="420"/>
      <c r="N140" s="63"/>
      <c r="O140" s="63"/>
      <c r="P140" s="63"/>
      <c r="Q140" s="63"/>
      <c r="R140" s="63"/>
      <c r="S140" s="63"/>
      <c r="T140" s="63"/>
      <c r="U140" s="63"/>
      <c r="V140" s="63"/>
      <c r="W140" s="63"/>
      <c r="X140" s="63"/>
      <c r="Y140" s="63"/>
      <c r="Z140" s="63"/>
      <c r="AA140" s="63"/>
      <c r="AB140" s="63"/>
      <c r="AC140" s="63"/>
      <c r="AD140" s="63"/>
    </row>
    <row r="141" spans="1:30">
      <c r="A141" s="63"/>
      <c r="B141" s="63"/>
      <c r="C141" s="63"/>
      <c r="D141" s="63"/>
      <c r="E141" s="63"/>
      <c r="F141" s="63"/>
      <c r="G141" s="63"/>
      <c r="H141" s="63"/>
      <c r="I141" s="420"/>
      <c r="J141" s="63"/>
      <c r="K141" s="63"/>
      <c r="L141" s="63"/>
      <c r="M141" s="420"/>
      <c r="N141" s="63"/>
      <c r="O141" s="63"/>
      <c r="P141" s="63"/>
      <c r="Q141" s="63"/>
      <c r="R141" s="63"/>
      <c r="S141" s="63"/>
      <c r="T141" s="63"/>
      <c r="U141" s="63"/>
      <c r="V141" s="63"/>
      <c r="W141" s="63"/>
      <c r="X141" s="63"/>
      <c r="Y141" s="63"/>
      <c r="Z141" s="63"/>
      <c r="AA141" s="63"/>
      <c r="AB141" s="63"/>
      <c r="AC141" s="63"/>
      <c r="AD141" s="63"/>
    </row>
    <row r="142" spans="1:30">
      <c r="A142" s="63"/>
      <c r="B142" s="63"/>
      <c r="C142" s="63"/>
      <c r="D142" s="63"/>
      <c r="E142" s="63"/>
      <c r="F142" s="63"/>
      <c r="G142" s="63"/>
      <c r="H142" s="63"/>
      <c r="I142" s="420"/>
      <c r="J142" s="63"/>
      <c r="K142" s="63"/>
      <c r="L142" s="63"/>
      <c r="M142" s="420"/>
      <c r="N142" s="63"/>
      <c r="O142" s="63"/>
      <c r="P142" s="63"/>
      <c r="Q142" s="63"/>
      <c r="R142" s="63"/>
      <c r="S142" s="63"/>
      <c r="T142" s="63"/>
      <c r="U142" s="63"/>
      <c r="V142" s="63"/>
      <c r="W142" s="63"/>
      <c r="X142" s="63"/>
      <c r="Y142" s="63"/>
      <c r="Z142" s="63"/>
      <c r="AA142" s="63"/>
      <c r="AB142" s="63"/>
      <c r="AC142" s="63"/>
      <c r="AD142" s="63"/>
    </row>
    <row r="143" spans="1:30">
      <c r="A143" s="63"/>
      <c r="B143" s="63"/>
      <c r="C143" s="63"/>
      <c r="D143" s="63"/>
      <c r="E143" s="63"/>
      <c r="F143" s="63"/>
      <c r="G143" s="63"/>
      <c r="H143" s="63"/>
      <c r="I143" s="986"/>
      <c r="J143" s="63"/>
      <c r="K143" s="63"/>
      <c r="L143" s="63"/>
      <c r="M143" s="986"/>
      <c r="N143" s="63"/>
      <c r="O143" s="63"/>
      <c r="P143" s="63"/>
      <c r="Q143" s="63"/>
      <c r="R143" s="63"/>
      <c r="S143" s="63"/>
      <c r="T143" s="63"/>
      <c r="U143" s="63"/>
      <c r="V143" s="63"/>
      <c r="W143" s="63"/>
      <c r="X143" s="63"/>
      <c r="Y143" s="63"/>
      <c r="Z143" s="63"/>
      <c r="AA143" s="63"/>
      <c r="AB143" s="63"/>
      <c r="AC143" s="63"/>
      <c r="AD143" s="63"/>
    </row>
    <row r="144" spans="1:30">
      <c r="A144" s="63"/>
      <c r="B144" s="63"/>
      <c r="C144" s="63"/>
      <c r="D144" s="63"/>
      <c r="E144" s="63"/>
      <c r="F144" s="63"/>
      <c r="G144" s="63"/>
      <c r="H144" s="63"/>
      <c r="I144" s="986"/>
      <c r="J144" s="63"/>
      <c r="K144" s="63"/>
      <c r="L144" s="63"/>
      <c r="M144" s="986"/>
      <c r="N144" s="63"/>
      <c r="O144" s="63"/>
      <c r="P144" s="63"/>
      <c r="Q144" s="63"/>
      <c r="R144" s="63"/>
      <c r="S144" s="63"/>
      <c r="T144" s="63"/>
      <c r="U144" s="63"/>
      <c r="V144" s="63"/>
      <c r="W144" s="63"/>
      <c r="X144" s="63"/>
      <c r="Y144" s="63"/>
      <c r="Z144" s="63"/>
      <c r="AA144" s="63"/>
      <c r="AB144" s="63"/>
      <c r="AC144" s="63"/>
      <c r="AD144" s="63"/>
    </row>
    <row r="145" spans="1:30">
      <c r="A145" s="63"/>
      <c r="B145" s="63"/>
      <c r="C145" s="63"/>
      <c r="D145" s="63"/>
      <c r="E145" s="63"/>
      <c r="F145" s="63"/>
      <c r="G145" s="63"/>
      <c r="H145" s="63"/>
      <c r="I145" s="986"/>
      <c r="J145" s="63"/>
      <c r="K145" s="63"/>
      <c r="L145" s="63"/>
      <c r="M145" s="986"/>
      <c r="N145" s="63"/>
      <c r="O145" s="63"/>
      <c r="P145" s="63"/>
      <c r="Q145" s="63"/>
      <c r="R145" s="63"/>
      <c r="S145" s="63"/>
      <c r="T145" s="63"/>
      <c r="U145" s="63"/>
      <c r="V145" s="63"/>
      <c r="W145" s="63"/>
      <c r="X145" s="63"/>
      <c r="Y145" s="63"/>
      <c r="Z145" s="63"/>
      <c r="AA145" s="63"/>
      <c r="AB145" s="63"/>
      <c r="AC145" s="63"/>
      <c r="AD145" s="63"/>
    </row>
    <row r="146" spans="1:30">
      <c r="A146" s="63"/>
      <c r="B146" s="63"/>
      <c r="C146" s="63"/>
      <c r="D146" s="63"/>
      <c r="E146" s="63"/>
      <c r="F146" s="63"/>
      <c r="G146" s="63"/>
      <c r="H146" s="63"/>
      <c r="I146" s="986"/>
      <c r="J146" s="63"/>
      <c r="K146" s="63"/>
      <c r="L146" s="63"/>
      <c r="M146" s="986"/>
      <c r="N146" s="63"/>
      <c r="O146" s="63"/>
      <c r="P146" s="63"/>
      <c r="Q146" s="63"/>
      <c r="R146" s="63"/>
      <c r="S146" s="63"/>
      <c r="T146" s="63"/>
      <c r="U146" s="63"/>
      <c r="V146" s="63"/>
      <c r="W146" s="63"/>
      <c r="X146" s="63"/>
      <c r="Y146" s="63"/>
      <c r="Z146" s="63"/>
      <c r="AA146" s="63"/>
      <c r="AB146" s="63"/>
      <c r="AC146" s="63"/>
      <c r="AD146" s="63"/>
    </row>
    <row r="147" spans="1:30">
      <c r="A147" s="63"/>
    </row>
  </sheetData>
  <sheetProtection sheet="1" objects="1" scenarios="1"/>
  <mergeCells count="41">
    <mergeCell ref="A20:C20"/>
    <mergeCell ref="G20:H20"/>
    <mergeCell ref="G18:H18"/>
    <mergeCell ref="G19:H19"/>
    <mergeCell ref="G21:H21"/>
    <mergeCell ref="B74:B75"/>
    <mergeCell ref="J73:K73"/>
    <mergeCell ref="J89:K89"/>
    <mergeCell ref="A74:A75"/>
    <mergeCell ref="C74:D74"/>
    <mergeCell ref="E74:E75"/>
    <mergeCell ref="G74:G75"/>
    <mergeCell ref="H74:H75"/>
    <mergeCell ref="K74:K75"/>
    <mergeCell ref="C81:E85"/>
    <mergeCell ref="J74:J75"/>
    <mergeCell ref="I74:I75"/>
    <mergeCell ref="C75:D75"/>
    <mergeCell ref="H73:I73"/>
    <mergeCell ref="H90:H91"/>
    <mergeCell ref="K90:K91"/>
    <mergeCell ref="I90:I91"/>
    <mergeCell ref="C90:F91"/>
    <mergeCell ref="G90:G91"/>
    <mergeCell ref="J90:J91"/>
    <mergeCell ref="D2:E2"/>
    <mergeCell ref="A2:B2"/>
    <mergeCell ref="A22:C22"/>
    <mergeCell ref="G22:H22"/>
    <mergeCell ref="K53:N53"/>
    <mergeCell ref="E10:E11"/>
    <mergeCell ref="G53:J53"/>
    <mergeCell ref="C53:F53"/>
    <mergeCell ref="A21:C21"/>
    <mergeCell ref="D9:E9"/>
    <mergeCell ref="D10:D11"/>
    <mergeCell ref="A19:C19"/>
    <mergeCell ref="B13:C13"/>
    <mergeCell ref="B14:C14"/>
    <mergeCell ref="B15:C15"/>
    <mergeCell ref="B16:C16"/>
  </mergeCells>
  <hyperlinks>
    <hyperlink ref="D2" location="Startseite!C7" display="zurück zur Startseite" xr:uid="{00000000-0004-0000-0E00-000000000000}"/>
    <hyperlink ref="A2" location="Rentabilität!B8" display="zur Rentabilitätsberechnung" xr:uid="{00000000-0004-0000-0E00-000001000000}"/>
    <hyperlink ref="A2:B2" location="Rentabilität!B11" display="zur Rentabilitätsberechnung" xr:uid="{00000000-0004-0000-0E00-000002000000}"/>
  </hyperlinks>
  <pageMargins left="1.1811023622047245" right="0.23622047244094491" top="1.3779527559055118" bottom="0.98425196850393704" header="0.51181102362204722" footer="0.51181102362204722"/>
  <pageSetup paperSize="9" scale="42" fitToHeight="2" orientation="portrait" blackAndWhite="1" horizontalDpi="300" verticalDpi="300" r:id="rId1"/>
  <headerFooter alignWithMargins="0">
    <oddFooter>&amp;L&amp;D&amp;RCopyright: Handwerkskammer Düsseldorf</oddFooter>
  </headerFooter>
  <rowBreaks count="1" manualBreakCount="1">
    <brk id="100" max="19" man="1"/>
  </rowBreaks>
  <colBreaks count="1" manualBreakCount="1">
    <brk id="16" min="3" max="62"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tabColor theme="6" tint="0.79998168889431442"/>
    <pageSetUpPr fitToPage="1"/>
  </sheetPr>
  <dimension ref="A2:AD185"/>
  <sheetViews>
    <sheetView showGridLines="0" zoomScale="70" zoomScaleNormal="70" zoomScaleSheetLayoutView="40" workbookViewId="0">
      <selection activeCell="D2" sqref="D2:E2"/>
    </sheetView>
  </sheetViews>
  <sheetFormatPr baseColWidth="10" defaultRowHeight="12.75"/>
  <cols>
    <col min="1" max="1" width="66.5703125" style="17" customWidth="1"/>
    <col min="2" max="2" width="12.42578125" style="52" customWidth="1"/>
    <col min="3" max="3" width="13" style="17" customWidth="1"/>
    <col min="4" max="4" width="14.5703125" style="17" customWidth="1"/>
    <col min="5" max="16" width="14.42578125" style="17" customWidth="1"/>
    <col min="17" max="17" width="24.28515625" style="17" customWidth="1"/>
    <col min="18" max="16384" width="11.42578125" style="17"/>
  </cols>
  <sheetData>
    <row r="2" spans="1:30" ht="18">
      <c r="A2" s="992" t="s">
        <v>524</v>
      </c>
      <c r="B2" s="965" t="s">
        <v>81</v>
      </c>
      <c r="C2" s="956"/>
      <c r="D2" s="1088" t="s">
        <v>518</v>
      </c>
      <c r="E2" s="1089"/>
    </row>
    <row r="4" spans="1:30" s="1" customFormat="1" ht="27.75">
      <c r="A4" s="634" t="str">
        <f xml:space="preserve"> CONCATENATE( "Liquiditätsplanung des 1. Geschäftsjahres des Unternehmens :  ", Startseite!C14)</f>
        <v xml:space="preserve">Liquiditätsplanung des 1. Geschäftsjahres des Unternehmens :  </v>
      </c>
      <c r="B4" s="635"/>
      <c r="C4" s="636"/>
      <c r="D4" s="637"/>
      <c r="E4" s="637"/>
      <c r="F4" s="637"/>
      <c r="G4" s="637"/>
      <c r="H4" s="637"/>
      <c r="I4" s="638">
        <f>'Personalkosten 1. Jahr'!M4</f>
        <v>45658</v>
      </c>
      <c r="J4" s="639" t="s">
        <v>250</v>
      </c>
      <c r="K4" s="638">
        <f>'Personalkosten 1. Jahr'!O4</f>
        <v>46008</v>
      </c>
      <c r="L4" s="637"/>
      <c r="M4" s="637"/>
      <c r="N4" s="958"/>
      <c r="O4" s="958"/>
      <c r="P4" s="958"/>
      <c r="Q4" s="637"/>
      <c r="R4" s="637"/>
      <c r="S4" s="637"/>
      <c r="T4" s="637"/>
      <c r="U4" s="637"/>
      <c r="V4" s="637"/>
      <c r="W4" s="637"/>
      <c r="X4" s="637"/>
      <c r="Y4" s="637"/>
      <c r="Z4" s="637"/>
      <c r="AA4" s="637"/>
      <c r="AB4" s="637"/>
      <c r="AC4" s="637"/>
      <c r="AD4" s="637"/>
    </row>
    <row r="5" spans="1:30" s="1" customFormat="1" ht="16.5" customHeight="1">
      <c r="A5" s="640"/>
      <c r="B5" s="641"/>
      <c r="C5" s="640"/>
      <c r="D5" s="637"/>
      <c r="E5" s="637"/>
      <c r="F5" s="637"/>
      <c r="G5" s="637"/>
      <c r="H5" s="637"/>
      <c r="I5" s="637"/>
      <c r="J5" s="637"/>
      <c r="K5" s="637"/>
      <c r="L5" s="637"/>
      <c r="M5" s="637"/>
      <c r="N5" s="959"/>
      <c r="O5" s="1292"/>
      <c r="P5" s="1292"/>
      <c r="Q5" s="637"/>
      <c r="R5" s="637"/>
      <c r="S5" s="637"/>
      <c r="T5" s="637"/>
      <c r="U5" s="637"/>
      <c r="V5" s="637"/>
      <c r="W5" s="637"/>
      <c r="X5" s="637"/>
      <c r="Y5" s="637"/>
      <c r="Z5" s="637"/>
      <c r="AA5" s="637"/>
      <c r="AB5" s="637"/>
      <c r="AC5" s="637"/>
      <c r="AD5" s="637"/>
    </row>
    <row r="6" spans="1:30" s="1" customFormat="1" ht="15.75">
      <c r="A6" s="637"/>
      <c r="B6" s="642" t="s">
        <v>431</v>
      </c>
      <c r="C6" s="640"/>
      <c r="D6" s="640"/>
      <c r="E6" s="637"/>
      <c r="F6" s="637"/>
      <c r="G6" s="637"/>
      <c r="H6" s="637"/>
      <c r="I6" s="637"/>
      <c r="J6" s="637"/>
      <c r="K6" s="637"/>
      <c r="L6" s="637"/>
      <c r="M6" s="637"/>
      <c r="N6" s="958"/>
      <c r="O6" s="958"/>
      <c r="P6" s="958"/>
      <c r="Q6" s="263"/>
      <c r="R6" s="263"/>
      <c r="S6" s="263"/>
      <c r="T6" s="263"/>
      <c r="U6" s="637"/>
      <c r="V6" s="637"/>
      <c r="W6" s="637"/>
      <c r="X6" s="637"/>
      <c r="Y6" s="637"/>
      <c r="Z6" s="637"/>
      <c r="AA6" s="637"/>
      <c r="AB6" s="637"/>
      <c r="AC6" s="637"/>
      <c r="AD6" s="637"/>
    </row>
    <row r="7" spans="1:30" s="1" customFormat="1" ht="15">
      <c r="A7" s="637"/>
      <c r="B7" s="836">
        <v>0.5</v>
      </c>
      <c r="C7" s="643" t="s">
        <v>55</v>
      </c>
      <c r="D7" s="644"/>
      <c r="E7" s="643"/>
      <c r="F7" s="643"/>
      <c r="G7" s="645"/>
      <c r="H7" s="637"/>
      <c r="I7" s="637"/>
      <c r="J7" s="637"/>
      <c r="K7" s="637"/>
      <c r="L7" s="637"/>
      <c r="M7" s="954"/>
      <c r="N7" s="960"/>
      <c r="O7" s="961"/>
      <c r="P7" s="962"/>
      <c r="Q7" s="957"/>
      <c r="R7" s="263"/>
      <c r="S7" s="263"/>
      <c r="T7" s="263"/>
      <c r="U7" s="637"/>
      <c r="V7" s="637"/>
      <c r="W7" s="637"/>
      <c r="X7" s="637"/>
      <c r="Y7" s="637"/>
      <c r="Z7" s="637"/>
      <c r="AA7" s="637"/>
      <c r="AB7" s="637"/>
      <c r="AC7" s="637"/>
      <c r="AD7" s="637"/>
    </row>
    <row r="8" spans="1:30" s="1" customFormat="1" ht="15">
      <c r="A8" s="637"/>
      <c r="B8" s="892">
        <v>0.4</v>
      </c>
      <c r="C8" s="637" t="s">
        <v>56</v>
      </c>
      <c r="D8" s="646"/>
      <c r="E8" s="637"/>
      <c r="F8" s="637"/>
      <c r="G8" s="647"/>
      <c r="H8" s="637"/>
      <c r="I8" s="637"/>
      <c r="J8" s="637"/>
      <c r="K8" s="637"/>
      <c r="L8" s="637"/>
      <c r="M8" s="637"/>
      <c r="N8" s="637"/>
      <c r="O8" s="637"/>
      <c r="P8" s="637"/>
      <c r="Q8" s="264"/>
      <c r="R8" s="263"/>
      <c r="S8" s="263"/>
      <c r="T8" s="263"/>
      <c r="U8" s="637"/>
      <c r="V8" s="637"/>
      <c r="W8" s="637"/>
      <c r="X8" s="637"/>
      <c r="Y8" s="637"/>
      <c r="Z8" s="637"/>
      <c r="AA8" s="637"/>
      <c r="AB8" s="637"/>
      <c r="AC8" s="637"/>
      <c r="AD8" s="637"/>
    </row>
    <row r="9" spans="1:30" s="1" customFormat="1" ht="15">
      <c r="A9" s="637"/>
      <c r="B9" s="892">
        <v>0.1</v>
      </c>
      <c r="C9" s="637" t="s">
        <v>57</v>
      </c>
      <c r="D9" s="646"/>
      <c r="E9" s="637"/>
      <c r="F9" s="637"/>
      <c r="G9" s="647"/>
      <c r="H9" s="637"/>
      <c r="I9" s="637"/>
      <c r="J9" s="637"/>
      <c r="K9" s="637"/>
      <c r="L9" s="637"/>
      <c r="M9" s="637"/>
      <c r="N9" s="637"/>
      <c r="O9" s="637"/>
      <c r="P9" s="637"/>
      <c r="Q9" s="63"/>
      <c r="R9" s="63"/>
      <c r="S9" s="63"/>
      <c r="T9" s="63"/>
      <c r="U9" s="637"/>
      <c r="V9" s="637"/>
      <c r="W9" s="637"/>
      <c r="X9" s="637"/>
      <c r="Y9" s="637"/>
      <c r="Z9" s="637"/>
      <c r="AA9" s="637"/>
      <c r="AB9" s="637"/>
      <c r="AC9" s="637"/>
      <c r="AD9" s="637"/>
    </row>
    <row r="10" spans="1:30" s="1" customFormat="1" ht="15.75">
      <c r="A10" s="637"/>
      <c r="B10" s="893">
        <v>0.19</v>
      </c>
      <c r="C10" s="643" t="s">
        <v>58</v>
      </c>
      <c r="D10" s="648"/>
      <c r="E10" s="643"/>
      <c r="F10" s="643"/>
      <c r="G10" s="645"/>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row>
    <row r="11" spans="1:30" s="1" customFormat="1" ht="15">
      <c r="A11" s="637"/>
      <c r="B11" s="894">
        <v>0.19</v>
      </c>
      <c r="C11" s="649" t="s">
        <v>59</v>
      </c>
      <c r="D11" s="650"/>
      <c r="E11" s="649"/>
      <c r="F11" s="649"/>
      <c r="G11" s="651"/>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row>
    <row r="12" spans="1:30" s="1" customFormat="1" ht="16.5" thickBot="1">
      <c r="A12" s="652"/>
      <c r="B12" s="653"/>
      <c r="C12" s="652"/>
      <c r="D12" s="654"/>
      <c r="E12" s="652"/>
      <c r="F12" s="637"/>
      <c r="G12" s="637"/>
      <c r="H12" s="637"/>
      <c r="I12" s="637"/>
      <c r="J12" s="637"/>
      <c r="K12" s="637"/>
      <c r="L12" s="637"/>
      <c r="M12" s="637"/>
      <c r="N12" s="121"/>
      <c r="O12" s="121"/>
      <c r="P12" s="637"/>
      <c r="Q12" s="637"/>
      <c r="R12" s="637"/>
      <c r="S12" s="637"/>
      <c r="T12" s="637"/>
      <c r="U12" s="637"/>
      <c r="V12" s="637"/>
      <c r="W12" s="637"/>
      <c r="X12" s="637"/>
      <c r="Y12" s="637"/>
      <c r="Z12" s="637"/>
      <c r="AA12" s="637"/>
      <c r="AB12" s="637"/>
      <c r="AC12" s="637"/>
      <c r="AD12" s="637"/>
    </row>
    <row r="13" spans="1:30" s="1" customFormat="1" ht="15.75">
      <c r="A13" s="637"/>
      <c r="B13" s="655" t="s">
        <v>430</v>
      </c>
      <c r="C13" s="656" t="s">
        <v>60</v>
      </c>
      <c r="D13" s="657">
        <f>Startseite!D16</f>
        <v>45658</v>
      </c>
      <c r="E13" s="658">
        <f>D13+32</f>
        <v>45690</v>
      </c>
      <c r="F13" s="658">
        <f t="shared" ref="F13:O13" si="0">E13+31</f>
        <v>45721</v>
      </c>
      <c r="G13" s="658">
        <f t="shared" si="0"/>
        <v>45752</v>
      </c>
      <c r="H13" s="658">
        <f t="shared" si="0"/>
        <v>45783</v>
      </c>
      <c r="I13" s="658">
        <f t="shared" si="0"/>
        <v>45814</v>
      </c>
      <c r="J13" s="658">
        <f t="shared" si="0"/>
        <v>45845</v>
      </c>
      <c r="K13" s="658">
        <f t="shared" si="0"/>
        <v>45876</v>
      </c>
      <c r="L13" s="658">
        <f t="shared" si="0"/>
        <v>45907</v>
      </c>
      <c r="M13" s="658">
        <f t="shared" si="0"/>
        <v>45938</v>
      </c>
      <c r="N13" s="658">
        <f t="shared" si="0"/>
        <v>45969</v>
      </c>
      <c r="O13" s="658">
        <f t="shared" si="0"/>
        <v>46000</v>
      </c>
      <c r="P13" s="659" t="s">
        <v>61</v>
      </c>
      <c r="Q13" s="637"/>
      <c r="R13" s="637"/>
      <c r="S13" s="637"/>
      <c r="T13" s="637"/>
      <c r="U13" s="637"/>
      <c r="V13" s="637"/>
      <c r="W13" s="637"/>
      <c r="X13" s="637"/>
      <c r="Y13" s="637"/>
      <c r="Z13" s="637"/>
      <c r="AA13" s="637"/>
      <c r="AB13" s="637"/>
      <c r="AC13" s="637"/>
      <c r="AD13" s="637"/>
    </row>
    <row r="14" spans="1:30" s="1" customFormat="1" ht="15.75">
      <c r="A14" s="660" t="s">
        <v>62</v>
      </c>
      <c r="B14" s="655"/>
      <c r="C14" s="661">
        <f>Rentabilität!E21</f>
        <v>100000</v>
      </c>
      <c r="D14" s="837">
        <f>$C14/12</f>
        <v>8333.3333333333339</v>
      </c>
      <c r="E14" s="837">
        <f t="shared" ref="E14:O14" si="1">$C14/12</f>
        <v>8333.3333333333339</v>
      </c>
      <c r="F14" s="837">
        <f t="shared" si="1"/>
        <v>8333.3333333333339</v>
      </c>
      <c r="G14" s="837">
        <f t="shared" si="1"/>
        <v>8333.3333333333339</v>
      </c>
      <c r="H14" s="837">
        <f t="shared" si="1"/>
        <v>8333.3333333333339</v>
      </c>
      <c r="I14" s="837">
        <f t="shared" si="1"/>
        <v>8333.3333333333339</v>
      </c>
      <c r="J14" s="837">
        <f t="shared" si="1"/>
        <v>8333.3333333333339</v>
      </c>
      <c r="K14" s="837">
        <f t="shared" si="1"/>
        <v>8333.3333333333339</v>
      </c>
      <c r="L14" s="837">
        <f t="shared" si="1"/>
        <v>8333.3333333333339</v>
      </c>
      <c r="M14" s="837">
        <f t="shared" si="1"/>
        <v>8333.3333333333339</v>
      </c>
      <c r="N14" s="837">
        <f t="shared" si="1"/>
        <v>8333.3333333333339</v>
      </c>
      <c r="O14" s="837">
        <f t="shared" si="1"/>
        <v>8333.3333333333339</v>
      </c>
      <c r="P14" s="662">
        <f>SUM(D14:O14)</f>
        <v>99999.999999999985</v>
      </c>
      <c r="Q14" s="663" t="str">
        <f>IF(AND(ABS(P14-C14)&gt;100,P14&lt;&gt;0),"Überprüfe Eintragung","")</f>
        <v/>
      </c>
      <c r="R14" s="637"/>
      <c r="S14" s="637"/>
      <c r="T14" s="637"/>
      <c r="U14" s="637"/>
      <c r="V14" s="637"/>
      <c r="W14" s="637"/>
      <c r="X14" s="637"/>
      <c r="Y14" s="637"/>
      <c r="Z14" s="637"/>
      <c r="AA14" s="637"/>
      <c r="AB14" s="637"/>
      <c r="AC14" s="637"/>
      <c r="AD14" s="637"/>
    </row>
    <row r="15" spans="1:30" s="1" customFormat="1" ht="15">
      <c r="A15" s="664" t="s">
        <v>63</v>
      </c>
      <c r="B15" s="665"/>
      <c r="C15" s="666">
        <f>C14*$B$10</f>
        <v>19000</v>
      </c>
      <c r="D15" s="667">
        <f>IFERROR(D14*$B$10,"")</f>
        <v>1583.3333333333335</v>
      </c>
      <c r="E15" s="667">
        <f t="shared" ref="E15:O15" si="2">IFERROR(E14*$B$10,"")</f>
        <v>1583.3333333333335</v>
      </c>
      <c r="F15" s="667">
        <f t="shared" si="2"/>
        <v>1583.3333333333335</v>
      </c>
      <c r="G15" s="667">
        <f t="shared" si="2"/>
        <v>1583.3333333333335</v>
      </c>
      <c r="H15" s="667">
        <f t="shared" si="2"/>
        <v>1583.3333333333335</v>
      </c>
      <c r="I15" s="667">
        <f t="shared" si="2"/>
        <v>1583.3333333333335</v>
      </c>
      <c r="J15" s="667">
        <f t="shared" si="2"/>
        <v>1583.3333333333335</v>
      </c>
      <c r="K15" s="667">
        <f t="shared" si="2"/>
        <v>1583.3333333333335</v>
      </c>
      <c r="L15" s="667">
        <f t="shared" si="2"/>
        <v>1583.3333333333335</v>
      </c>
      <c r="M15" s="667">
        <f t="shared" si="2"/>
        <v>1583.3333333333335</v>
      </c>
      <c r="N15" s="667">
        <f t="shared" si="2"/>
        <v>1583.3333333333335</v>
      </c>
      <c r="O15" s="667">
        <f t="shared" si="2"/>
        <v>1583.3333333333335</v>
      </c>
      <c r="P15" s="668">
        <f>SUM(D15:O15)</f>
        <v>19000.000000000004</v>
      </c>
      <c r="Q15" s="663"/>
      <c r="R15" s="637"/>
      <c r="S15" s="637"/>
      <c r="T15" s="637"/>
      <c r="U15" s="637"/>
      <c r="V15" s="637"/>
      <c r="W15" s="637"/>
      <c r="X15" s="637"/>
      <c r="Y15" s="637"/>
      <c r="Z15" s="637"/>
      <c r="AA15" s="637"/>
      <c r="AB15" s="637"/>
      <c r="AC15" s="637"/>
      <c r="AD15" s="637"/>
    </row>
    <row r="16" spans="1:30" s="1" customFormat="1" ht="15">
      <c r="A16" s="669"/>
      <c r="B16" s="670"/>
      <c r="C16" s="671"/>
      <c r="D16" s="669"/>
      <c r="E16" s="669"/>
      <c r="F16" s="669"/>
      <c r="G16" s="669"/>
      <c r="H16" s="669"/>
      <c r="I16" s="669"/>
      <c r="J16" s="669"/>
      <c r="K16" s="669"/>
      <c r="L16" s="669"/>
      <c r="M16" s="669"/>
      <c r="N16" s="669"/>
      <c r="O16" s="669"/>
      <c r="P16" s="672"/>
      <c r="Q16" s="663"/>
      <c r="R16" s="637"/>
      <c r="S16" s="637"/>
      <c r="T16" s="637"/>
      <c r="U16" s="637"/>
      <c r="V16" s="637"/>
      <c r="W16" s="637"/>
      <c r="X16" s="637"/>
      <c r="Y16" s="637"/>
      <c r="Z16" s="637"/>
      <c r="AA16" s="637"/>
      <c r="AB16" s="637"/>
      <c r="AC16" s="637"/>
      <c r="AD16" s="637"/>
    </row>
    <row r="17" spans="1:30" s="1" customFormat="1" ht="15.75">
      <c r="A17" s="673" t="s">
        <v>64</v>
      </c>
      <c r="B17" s="674"/>
      <c r="C17" s="675"/>
      <c r="D17" s="676"/>
      <c r="E17" s="676"/>
      <c r="F17" s="676"/>
      <c r="G17" s="676"/>
      <c r="H17" s="676"/>
      <c r="I17" s="676"/>
      <c r="J17" s="676"/>
      <c r="K17" s="676"/>
      <c r="L17" s="676"/>
      <c r="M17" s="676"/>
      <c r="N17" s="676"/>
      <c r="O17" s="676"/>
      <c r="P17" s="676"/>
      <c r="Q17" s="663"/>
      <c r="R17" s="637"/>
      <c r="S17" s="637"/>
      <c r="T17" s="637"/>
      <c r="U17" s="637"/>
      <c r="V17" s="637"/>
      <c r="W17" s="637"/>
      <c r="X17" s="637"/>
      <c r="Y17" s="637"/>
      <c r="Z17" s="637"/>
      <c r="AA17" s="637"/>
      <c r="AB17" s="637"/>
      <c r="AC17" s="637"/>
      <c r="AD17" s="637"/>
    </row>
    <row r="18" spans="1:30" s="1" customFormat="1" ht="15">
      <c r="A18" s="677" t="s">
        <v>69</v>
      </c>
      <c r="B18" s="678"/>
      <c r="C18" s="679">
        <f>C14+C15</f>
        <v>119000</v>
      </c>
      <c r="D18" s="680">
        <f>IFERROR((D14+D15)*$B$7,"")</f>
        <v>4958.3333333333339</v>
      </c>
      <c r="E18" s="680">
        <f>IFERROR((D14+D15)*B8+(E14+E15)*B7,"")</f>
        <v>8925.0000000000018</v>
      </c>
      <c r="F18" s="680">
        <f>IFERROR((D14+D15)*$B$9+(E14+E15)*$B$8+(F14+F15)*$B$7,"")</f>
        <v>9916.6666666666679</v>
      </c>
      <c r="G18" s="680">
        <f t="shared" ref="G18:O18" si="3">IFERROR((E14+E15)*$B$9+(F14+F15)*$B$8+(G14+G15)*$B$7,"")</f>
        <v>9916.6666666666679</v>
      </c>
      <c r="H18" s="680">
        <f t="shared" si="3"/>
        <v>9916.6666666666679</v>
      </c>
      <c r="I18" s="680">
        <f t="shared" si="3"/>
        <v>9916.6666666666679</v>
      </c>
      <c r="J18" s="680">
        <f t="shared" si="3"/>
        <v>9916.6666666666679</v>
      </c>
      <c r="K18" s="680">
        <f t="shared" si="3"/>
        <v>9916.6666666666679</v>
      </c>
      <c r="L18" s="680">
        <f t="shared" si="3"/>
        <v>9916.6666666666679</v>
      </c>
      <c r="M18" s="680">
        <f t="shared" si="3"/>
        <v>9916.6666666666679</v>
      </c>
      <c r="N18" s="680">
        <f t="shared" si="3"/>
        <v>9916.6666666666679</v>
      </c>
      <c r="O18" s="680">
        <f t="shared" si="3"/>
        <v>9916.6666666666679</v>
      </c>
      <c r="P18" s="681">
        <f>SUM(D18:O18)</f>
        <v>113050.00000000004</v>
      </c>
      <c r="Q18" s="663"/>
      <c r="R18" s="637"/>
      <c r="S18" s="637"/>
      <c r="T18" s="637"/>
      <c r="U18" s="637"/>
      <c r="V18" s="637"/>
      <c r="W18" s="637"/>
      <c r="X18" s="637"/>
      <c r="Y18" s="637"/>
      <c r="Z18" s="637"/>
      <c r="AA18" s="637"/>
      <c r="AB18" s="637"/>
      <c r="AC18" s="637"/>
      <c r="AD18" s="637"/>
    </row>
    <row r="19" spans="1:30" s="1" customFormat="1" ht="15">
      <c r="A19" s="664" t="s">
        <v>65</v>
      </c>
      <c r="B19" s="665"/>
      <c r="C19" s="837">
        <f>Finanzierung!C11+Finanzierung!C12+Finanzierung!C26</f>
        <v>0</v>
      </c>
      <c r="D19" s="837">
        <f>C19</f>
        <v>0</v>
      </c>
      <c r="E19" s="837"/>
      <c r="F19" s="837"/>
      <c r="G19" s="837"/>
      <c r="H19" s="837"/>
      <c r="I19" s="837"/>
      <c r="J19" s="837"/>
      <c r="K19" s="837"/>
      <c r="L19" s="837"/>
      <c r="M19" s="837"/>
      <c r="N19" s="837"/>
      <c r="O19" s="837"/>
      <c r="P19" s="682">
        <f>SUM(D19:O19)</f>
        <v>0</v>
      </c>
      <c r="Q19" s="663" t="str">
        <f>IF(ABS(P19-C19)&gt;100,"Überprüfe Eintragung","")</f>
        <v/>
      </c>
      <c r="R19" s="637"/>
      <c r="S19" s="637"/>
      <c r="T19" s="637"/>
      <c r="U19" s="637"/>
      <c r="V19" s="637"/>
      <c r="W19" s="637"/>
      <c r="X19" s="637"/>
      <c r="Y19" s="637"/>
      <c r="Z19" s="637"/>
      <c r="AA19" s="637"/>
      <c r="AB19" s="637"/>
      <c r="AC19" s="637"/>
      <c r="AD19" s="637"/>
    </row>
    <row r="20" spans="1:30" s="1" customFormat="1" ht="16.5" thickBot="1">
      <c r="A20" s="660"/>
      <c r="B20" s="655"/>
      <c r="C20" s="661">
        <f>B20</f>
        <v>0</v>
      </c>
      <c r="D20" s="667"/>
      <c r="E20" s="667"/>
      <c r="F20" s="667"/>
      <c r="G20" s="667"/>
      <c r="H20" s="667"/>
      <c r="I20" s="667"/>
      <c r="J20" s="667"/>
      <c r="K20" s="667"/>
      <c r="L20" s="667"/>
      <c r="M20" s="667"/>
      <c r="N20" s="667"/>
      <c r="O20" s="683"/>
      <c r="P20" s="682"/>
      <c r="Q20" s="663"/>
      <c r="R20" s="637"/>
      <c r="S20" s="637"/>
      <c r="T20" s="637"/>
      <c r="U20" s="637"/>
      <c r="V20" s="637"/>
      <c r="W20" s="637"/>
      <c r="X20" s="637"/>
      <c r="Y20" s="637"/>
      <c r="Z20" s="637"/>
      <c r="AA20" s="637"/>
      <c r="AB20" s="637"/>
      <c r="AC20" s="637"/>
      <c r="AD20" s="637"/>
    </row>
    <row r="21" spans="1:30" s="1" customFormat="1" ht="17.25" thickTop="1" thickBot="1">
      <c r="A21" s="684" t="s">
        <v>191</v>
      </c>
      <c r="B21" s="685"/>
      <c r="C21" s="686"/>
      <c r="D21" s="687">
        <f>IFERROR(D18+D19,"")</f>
        <v>4958.3333333333339</v>
      </c>
      <c r="E21" s="687">
        <f t="shared" ref="E21:O21" si="4">IFERROR(E18+E19,"")</f>
        <v>8925.0000000000018</v>
      </c>
      <c r="F21" s="687">
        <f t="shared" si="4"/>
        <v>9916.6666666666679</v>
      </c>
      <c r="G21" s="687">
        <f t="shared" si="4"/>
        <v>9916.6666666666679</v>
      </c>
      <c r="H21" s="687">
        <f t="shared" si="4"/>
        <v>9916.6666666666679</v>
      </c>
      <c r="I21" s="687">
        <f t="shared" si="4"/>
        <v>9916.6666666666679</v>
      </c>
      <c r="J21" s="687">
        <f t="shared" si="4"/>
        <v>9916.6666666666679</v>
      </c>
      <c r="K21" s="687">
        <f t="shared" si="4"/>
        <v>9916.6666666666679</v>
      </c>
      <c r="L21" s="687">
        <f t="shared" si="4"/>
        <v>9916.6666666666679</v>
      </c>
      <c r="M21" s="687">
        <f t="shared" si="4"/>
        <v>9916.6666666666679</v>
      </c>
      <c r="N21" s="687">
        <f t="shared" si="4"/>
        <v>9916.6666666666679</v>
      </c>
      <c r="O21" s="687">
        <f t="shared" si="4"/>
        <v>9916.6666666666679</v>
      </c>
      <c r="P21" s="688">
        <f>SUM(D21:O21)</f>
        <v>113050.00000000004</v>
      </c>
      <c r="Q21" s="663"/>
      <c r="R21" s="637"/>
      <c r="S21" s="637"/>
      <c r="T21" s="637"/>
      <c r="U21" s="637"/>
      <c r="V21" s="637"/>
      <c r="W21" s="637"/>
      <c r="X21" s="637"/>
      <c r="Y21" s="637"/>
      <c r="Z21" s="637"/>
      <c r="AA21" s="637"/>
      <c r="AB21" s="637"/>
      <c r="AC21" s="637"/>
      <c r="AD21" s="637"/>
    </row>
    <row r="22" spans="1:30" s="1" customFormat="1" ht="15.75" thickTop="1">
      <c r="A22" s="637"/>
      <c r="B22" s="689"/>
      <c r="C22" s="690"/>
      <c r="D22" s="691"/>
      <c r="E22" s="691"/>
      <c r="F22" s="691"/>
      <c r="G22" s="691"/>
      <c r="H22" s="691"/>
      <c r="I22" s="691"/>
      <c r="J22" s="691"/>
      <c r="K22" s="691"/>
      <c r="L22" s="691"/>
      <c r="M22" s="691"/>
      <c r="N22" s="691"/>
      <c r="O22" s="691"/>
      <c r="P22" s="691"/>
      <c r="Q22" s="663"/>
      <c r="R22" s="637"/>
      <c r="S22" s="637"/>
      <c r="T22" s="637"/>
      <c r="U22" s="637"/>
      <c r="V22" s="637"/>
      <c r="W22" s="637"/>
      <c r="X22" s="637"/>
      <c r="Y22" s="637"/>
      <c r="Z22" s="637"/>
      <c r="AA22" s="637"/>
      <c r="AB22" s="637"/>
      <c r="AC22" s="637"/>
      <c r="AD22" s="637"/>
    </row>
    <row r="23" spans="1:30" s="1" customFormat="1" ht="15.75">
      <c r="A23" s="673" t="s">
        <v>106</v>
      </c>
      <c r="B23" s="674"/>
      <c r="C23" s="675"/>
      <c r="D23" s="692"/>
      <c r="E23" s="692"/>
      <c r="F23" s="692"/>
      <c r="G23" s="692"/>
      <c r="H23" s="692"/>
      <c r="I23" s="692"/>
      <c r="J23" s="692"/>
      <c r="K23" s="692"/>
      <c r="L23" s="692"/>
      <c r="M23" s="692"/>
      <c r="N23" s="692"/>
      <c r="O23" s="692"/>
      <c r="P23" s="691"/>
      <c r="Q23" s="663"/>
      <c r="R23" s="637"/>
      <c r="S23" s="637"/>
      <c r="T23" s="637"/>
      <c r="U23" s="637"/>
      <c r="V23" s="637"/>
      <c r="W23" s="637"/>
      <c r="X23" s="637"/>
      <c r="Y23" s="637"/>
      <c r="Z23" s="637"/>
      <c r="AA23" s="637"/>
      <c r="AB23" s="637"/>
      <c r="AC23" s="637"/>
      <c r="AD23" s="637"/>
    </row>
    <row r="24" spans="1:30" s="1" customFormat="1" ht="17.25" customHeight="1">
      <c r="A24" s="664" t="s">
        <v>83</v>
      </c>
      <c r="B24" s="665" t="s">
        <v>82</v>
      </c>
      <c r="C24" s="666">
        <f>Rentabilität!E33</f>
        <v>0</v>
      </c>
      <c r="D24" s="837">
        <f>IFERROR(D14*Rentabilität!$F33/100,"")</f>
        <v>0</v>
      </c>
      <c r="E24" s="837">
        <f>IFERROR(E14*Rentabilität!$F33/100,"")</f>
        <v>0</v>
      </c>
      <c r="F24" s="837">
        <f>IFERROR(F14*Rentabilität!$F33/100,"")</f>
        <v>0</v>
      </c>
      <c r="G24" s="837">
        <f>IFERROR(G14*Rentabilität!$F33/100,"")</f>
        <v>0</v>
      </c>
      <c r="H24" s="837">
        <f>IFERROR(H14*Rentabilität!$F33/100,"")</f>
        <v>0</v>
      </c>
      <c r="I24" s="837">
        <f>IFERROR(I14*Rentabilität!$F33/100,"")</f>
        <v>0</v>
      </c>
      <c r="J24" s="837">
        <f>IFERROR(J14*Rentabilität!$F33/100,"")</f>
        <v>0</v>
      </c>
      <c r="K24" s="837">
        <f>IFERROR(K14*Rentabilität!$F33/100,"")</f>
        <v>0</v>
      </c>
      <c r="L24" s="837">
        <f>IFERROR(L14*Rentabilität!$F33/100,"")</f>
        <v>0</v>
      </c>
      <c r="M24" s="837">
        <f>IFERROR(M14*Rentabilität!$F33/100,"")</f>
        <v>0</v>
      </c>
      <c r="N24" s="837">
        <f>IFERROR(N14*Rentabilität!$F33/100,"")</f>
        <v>0</v>
      </c>
      <c r="O24" s="837">
        <f>IFERROR(O14*Rentabilität!$F33/100,"")</f>
        <v>0</v>
      </c>
      <c r="P24" s="682">
        <f t="shared" ref="P24:P32" si="5">SUM(D24:O24)</f>
        <v>0</v>
      </c>
      <c r="Q24" s="663" t="str">
        <f t="shared" ref="Q24:Q43" si="6">IF(AND(ABS(P24-C24)&gt;50,P24&lt;&gt;0),"Überprüfe Eintragung","")</f>
        <v/>
      </c>
      <c r="R24" s="637"/>
      <c r="S24" s="637"/>
      <c r="T24" s="637"/>
      <c r="U24" s="637"/>
      <c r="V24" s="637"/>
      <c r="W24" s="637"/>
      <c r="X24" s="637"/>
      <c r="Y24" s="637"/>
      <c r="Z24" s="637"/>
      <c r="AA24" s="637"/>
      <c r="AB24" s="637"/>
      <c r="AC24" s="637"/>
      <c r="AD24" s="637"/>
    </row>
    <row r="25" spans="1:30" s="1" customFormat="1" ht="17.25" customHeight="1">
      <c r="A25" s="664" t="s">
        <v>84</v>
      </c>
      <c r="B25" s="665" t="s">
        <v>82</v>
      </c>
      <c r="C25" s="666">
        <f>Rentabilität!E22</f>
        <v>0</v>
      </c>
      <c r="D25" s="837">
        <f>IFERROR(D14*Rentabilität!$F22/100,"")</f>
        <v>0</v>
      </c>
      <c r="E25" s="837">
        <f>IFERROR(E14*Rentabilität!$F22/100,"")</f>
        <v>0</v>
      </c>
      <c r="F25" s="837">
        <f>IFERROR(F14*Rentabilität!$F22/100,"")</f>
        <v>0</v>
      </c>
      <c r="G25" s="837">
        <f>IFERROR(G14*Rentabilität!$F22/100,"")</f>
        <v>0</v>
      </c>
      <c r="H25" s="837">
        <f>IFERROR(H14*Rentabilität!$F22/100,"")</f>
        <v>0</v>
      </c>
      <c r="I25" s="837">
        <f>IFERROR(I14*Rentabilität!$F22/100,"")</f>
        <v>0</v>
      </c>
      <c r="J25" s="837">
        <f>IFERROR(J14*Rentabilität!$F22/100,"")</f>
        <v>0</v>
      </c>
      <c r="K25" s="837">
        <f>IFERROR(K14*Rentabilität!$F22/100,"")</f>
        <v>0</v>
      </c>
      <c r="L25" s="837">
        <f>IFERROR(L14*Rentabilität!$F22/100,"")</f>
        <v>0</v>
      </c>
      <c r="M25" s="837">
        <f>IFERROR(M14*Rentabilität!$F22/100,"")</f>
        <v>0</v>
      </c>
      <c r="N25" s="837">
        <f>IFERROR(N14*Rentabilität!$F22/100,"")</f>
        <v>0</v>
      </c>
      <c r="O25" s="837">
        <f>IFERROR(O14*Rentabilität!$F22/100,"")</f>
        <v>0</v>
      </c>
      <c r="P25" s="682">
        <f t="shared" si="5"/>
        <v>0</v>
      </c>
      <c r="Q25" s="663" t="str">
        <f t="shared" si="6"/>
        <v/>
      </c>
      <c r="R25" s="637"/>
      <c r="S25" s="637"/>
      <c r="T25" s="637"/>
      <c r="U25" s="637"/>
      <c r="V25" s="637"/>
      <c r="W25" s="637"/>
      <c r="X25" s="637"/>
      <c r="Y25" s="637"/>
      <c r="Z25" s="637"/>
      <c r="AA25" s="637"/>
      <c r="AB25" s="637"/>
      <c r="AC25" s="637"/>
      <c r="AD25" s="637"/>
    </row>
    <row r="26" spans="1:30" s="1" customFormat="1" ht="17.25" customHeight="1">
      <c r="A26" s="677" t="s">
        <v>124</v>
      </c>
      <c r="B26" s="678" t="s">
        <v>81</v>
      </c>
      <c r="C26" s="679">
        <f>Rentabilität!E35</f>
        <v>0</v>
      </c>
      <c r="D26" s="838">
        <f>Hilfstabelle!B29</f>
        <v>0</v>
      </c>
      <c r="E26" s="838">
        <f>Hilfstabelle!C29</f>
        <v>0</v>
      </c>
      <c r="F26" s="838">
        <f>Hilfstabelle!D29</f>
        <v>0</v>
      </c>
      <c r="G26" s="838">
        <f>Hilfstabelle!E29</f>
        <v>0</v>
      </c>
      <c r="H26" s="838">
        <f>Hilfstabelle!F29</f>
        <v>0</v>
      </c>
      <c r="I26" s="838">
        <f>Hilfstabelle!G29</f>
        <v>0</v>
      </c>
      <c r="J26" s="838">
        <f>Hilfstabelle!H29</f>
        <v>0</v>
      </c>
      <c r="K26" s="838">
        <f>Hilfstabelle!I29</f>
        <v>0</v>
      </c>
      <c r="L26" s="838">
        <f>Hilfstabelle!J29</f>
        <v>0</v>
      </c>
      <c r="M26" s="838">
        <f>Hilfstabelle!K29</f>
        <v>0</v>
      </c>
      <c r="N26" s="838">
        <f>Hilfstabelle!L29</f>
        <v>0</v>
      </c>
      <c r="O26" s="838">
        <f>Hilfstabelle!M29</f>
        <v>0</v>
      </c>
      <c r="P26" s="682">
        <f t="shared" si="5"/>
        <v>0</v>
      </c>
      <c r="Q26" s="663" t="str">
        <f t="shared" si="6"/>
        <v/>
      </c>
      <c r="R26" s="637"/>
      <c r="S26" s="637"/>
      <c r="T26" s="637"/>
      <c r="U26" s="637"/>
      <c r="V26" s="637"/>
      <c r="W26" s="637"/>
      <c r="X26" s="637"/>
      <c r="Y26" s="637"/>
      <c r="Z26" s="637"/>
      <c r="AA26" s="637"/>
      <c r="AB26" s="637"/>
      <c r="AC26" s="637"/>
      <c r="AD26" s="637"/>
    </row>
    <row r="27" spans="1:30" s="1" customFormat="1" ht="17.25" customHeight="1">
      <c r="A27" s="664" t="str">
        <f>'übrige Kosten'!A10</f>
        <v>Raumkosten (Miete, Pacht)</v>
      </c>
      <c r="B27" s="895" t="s">
        <v>81</v>
      </c>
      <c r="C27" s="666">
        <f>'übrige Kosten'!C10</f>
        <v>0</v>
      </c>
      <c r="D27" s="837">
        <f>$C27/12</f>
        <v>0</v>
      </c>
      <c r="E27" s="837">
        <f t="shared" ref="E27:O42" si="7">$C27/12</f>
        <v>0</v>
      </c>
      <c r="F27" s="837">
        <f t="shared" si="7"/>
        <v>0</v>
      </c>
      <c r="G27" s="837">
        <f t="shared" si="7"/>
        <v>0</v>
      </c>
      <c r="H27" s="837">
        <f t="shared" si="7"/>
        <v>0</v>
      </c>
      <c r="I27" s="837">
        <f t="shared" si="7"/>
        <v>0</v>
      </c>
      <c r="J27" s="837">
        <f t="shared" si="7"/>
        <v>0</v>
      </c>
      <c r="K27" s="837">
        <f t="shared" si="7"/>
        <v>0</v>
      </c>
      <c r="L27" s="837">
        <f t="shared" si="7"/>
        <v>0</v>
      </c>
      <c r="M27" s="837">
        <f t="shared" si="7"/>
        <v>0</v>
      </c>
      <c r="N27" s="837">
        <f t="shared" si="7"/>
        <v>0</v>
      </c>
      <c r="O27" s="837">
        <f t="shared" si="7"/>
        <v>0</v>
      </c>
      <c r="P27" s="682">
        <f t="shared" si="5"/>
        <v>0</v>
      </c>
      <c r="Q27" s="663" t="str">
        <f t="shared" si="6"/>
        <v/>
      </c>
      <c r="R27" s="637"/>
      <c r="S27" s="637"/>
      <c r="T27" s="637"/>
      <c r="U27" s="637"/>
      <c r="V27" s="637"/>
      <c r="W27" s="637"/>
      <c r="X27" s="637"/>
      <c r="Y27" s="637"/>
      <c r="Z27" s="637"/>
      <c r="AA27" s="637"/>
      <c r="AB27" s="637"/>
      <c r="AC27" s="637"/>
      <c r="AD27" s="637"/>
    </row>
    <row r="28" spans="1:30" s="1" customFormat="1" ht="17.25" customHeight="1">
      <c r="A28" s="664" t="str">
        <f>'übrige Kosten'!A11</f>
        <v>Energiekosten (Strom, Heizung, Wasser)</v>
      </c>
      <c r="B28" s="665" t="s">
        <v>82</v>
      </c>
      <c r="C28" s="666">
        <f>'übrige Kosten'!C11</f>
        <v>0</v>
      </c>
      <c r="D28" s="837">
        <f>($C28/12)</f>
        <v>0</v>
      </c>
      <c r="E28" s="837">
        <f t="shared" si="7"/>
        <v>0</v>
      </c>
      <c r="F28" s="837">
        <f t="shared" si="7"/>
        <v>0</v>
      </c>
      <c r="G28" s="837">
        <f t="shared" si="7"/>
        <v>0</v>
      </c>
      <c r="H28" s="837">
        <f t="shared" si="7"/>
        <v>0</v>
      </c>
      <c r="I28" s="837">
        <f t="shared" si="7"/>
        <v>0</v>
      </c>
      <c r="J28" s="837">
        <f t="shared" si="7"/>
        <v>0</v>
      </c>
      <c r="K28" s="837">
        <f t="shared" si="7"/>
        <v>0</v>
      </c>
      <c r="L28" s="837">
        <f t="shared" si="7"/>
        <v>0</v>
      </c>
      <c r="M28" s="837">
        <f t="shared" si="7"/>
        <v>0</v>
      </c>
      <c r="N28" s="837">
        <f t="shared" si="7"/>
        <v>0</v>
      </c>
      <c r="O28" s="837">
        <f t="shared" si="7"/>
        <v>0</v>
      </c>
      <c r="P28" s="682">
        <f t="shared" si="5"/>
        <v>0</v>
      </c>
      <c r="Q28" s="663" t="str">
        <f t="shared" si="6"/>
        <v/>
      </c>
      <c r="R28" s="637"/>
      <c r="S28" s="637"/>
      <c r="T28" s="637"/>
      <c r="U28" s="637"/>
      <c r="V28" s="637"/>
      <c r="W28" s="637"/>
      <c r="X28" s="637"/>
      <c r="Y28" s="637"/>
      <c r="Z28" s="637"/>
      <c r="AA28" s="637"/>
      <c r="AB28" s="637"/>
      <c r="AC28" s="637"/>
      <c r="AD28" s="637"/>
    </row>
    <row r="29" spans="1:30" s="1" customFormat="1" ht="17.25" customHeight="1">
      <c r="A29" s="664" t="str">
        <f>'übrige Kosten'!A12</f>
        <v>Versicherung, Beiträge</v>
      </c>
      <c r="B29" s="665" t="s">
        <v>81</v>
      </c>
      <c r="C29" s="666">
        <f>'übrige Kosten'!C12</f>
        <v>0</v>
      </c>
      <c r="D29" s="837">
        <f t="shared" ref="D29:D40" si="8">$C29/12</f>
        <v>0</v>
      </c>
      <c r="E29" s="837">
        <f t="shared" si="7"/>
        <v>0</v>
      </c>
      <c r="F29" s="837">
        <f t="shared" si="7"/>
        <v>0</v>
      </c>
      <c r="G29" s="837">
        <f t="shared" si="7"/>
        <v>0</v>
      </c>
      <c r="H29" s="837">
        <f t="shared" si="7"/>
        <v>0</v>
      </c>
      <c r="I29" s="837">
        <f t="shared" si="7"/>
        <v>0</v>
      </c>
      <c r="J29" s="837">
        <f t="shared" si="7"/>
        <v>0</v>
      </c>
      <c r="K29" s="837">
        <f t="shared" si="7"/>
        <v>0</v>
      </c>
      <c r="L29" s="837">
        <f t="shared" si="7"/>
        <v>0</v>
      </c>
      <c r="M29" s="837">
        <f t="shared" si="7"/>
        <v>0</v>
      </c>
      <c r="N29" s="837">
        <f t="shared" si="7"/>
        <v>0</v>
      </c>
      <c r="O29" s="837">
        <f t="shared" si="7"/>
        <v>0</v>
      </c>
      <c r="P29" s="682">
        <f t="shared" si="5"/>
        <v>0</v>
      </c>
      <c r="Q29" s="663" t="str">
        <f t="shared" si="6"/>
        <v/>
      </c>
      <c r="R29" s="637"/>
      <c r="S29" s="637"/>
      <c r="T29" s="637"/>
      <c r="U29" s="637"/>
      <c r="V29" s="637"/>
      <c r="W29" s="637"/>
      <c r="X29" s="637"/>
      <c r="Y29" s="637"/>
      <c r="Z29" s="637"/>
      <c r="AA29" s="637"/>
      <c r="AB29" s="637"/>
      <c r="AC29" s="637"/>
      <c r="AD29" s="637"/>
    </row>
    <row r="30" spans="1:30" s="1" customFormat="1" ht="17.25" customHeight="1">
      <c r="A30" s="664" t="str">
        <f>'übrige Kosten'!A13</f>
        <v>Kfz-Kosten (incl. Leasing, Steuern, Vers., Rep., ohne AfA)</v>
      </c>
      <c r="B30" s="665" t="s">
        <v>82</v>
      </c>
      <c r="C30" s="666">
        <f>'übrige Kosten'!C13</f>
        <v>0</v>
      </c>
      <c r="D30" s="837">
        <f t="shared" si="8"/>
        <v>0</v>
      </c>
      <c r="E30" s="837">
        <f t="shared" si="7"/>
        <v>0</v>
      </c>
      <c r="F30" s="837">
        <f t="shared" si="7"/>
        <v>0</v>
      </c>
      <c r="G30" s="837">
        <f t="shared" si="7"/>
        <v>0</v>
      </c>
      <c r="H30" s="837">
        <f t="shared" si="7"/>
        <v>0</v>
      </c>
      <c r="I30" s="837">
        <f t="shared" si="7"/>
        <v>0</v>
      </c>
      <c r="J30" s="837">
        <f t="shared" si="7"/>
        <v>0</v>
      </c>
      <c r="K30" s="837">
        <f t="shared" si="7"/>
        <v>0</v>
      </c>
      <c r="L30" s="837">
        <f t="shared" si="7"/>
        <v>0</v>
      </c>
      <c r="M30" s="837">
        <f t="shared" si="7"/>
        <v>0</v>
      </c>
      <c r="N30" s="837">
        <f t="shared" si="7"/>
        <v>0</v>
      </c>
      <c r="O30" s="837">
        <f t="shared" si="7"/>
        <v>0</v>
      </c>
      <c r="P30" s="682">
        <f t="shared" si="5"/>
        <v>0</v>
      </c>
      <c r="Q30" s="663" t="str">
        <f t="shared" si="6"/>
        <v/>
      </c>
      <c r="R30" s="637"/>
      <c r="S30" s="637"/>
      <c r="T30" s="637"/>
      <c r="U30" s="637"/>
      <c r="V30" s="637"/>
      <c r="W30" s="637"/>
      <c r="X30" s="637"/>
      <c r="Y30" s="637"/>
      <c r="Z30" s="637"/>
      <c r="AA30" s="637"/>
      <c r="AB30" s="637"/>
      <c r="AC30" s="637"/>
      <c r="AD30" s="637"/>
    </row>
    <row r="31" spans="1:30" s="1" customFormat="1" ht="17.25" customHeight="1">
      <c r="A31" s="664" t="str">
        <f>'übrige Kosten'!A14</f>
        <v>Werbung  / Reisekosten</v>
      </c>
      <c r="B31" s="665" t="s">
        <v>82</v>
      </c>
      <c r="C31" s="666">
        <f>'übrige Kosten'!C14</f>
        <v>0</v>
      </c>
      <c r="D31" s="837">
        <f t="shared" si="8"/>
        <v>0</v>
      </c>
      <c r="E31" s="837">
        <f t="shared" si="7"/>
        <v>0</v>
      </c>
      <c r="F31" s="837">
        <f t="shared" si="7"/>
        <v>0</v>
      </c>
      <c r="G31" s="837">
        <f t="shared" si="7"/>
        <v>0</v>
      </c>
      <c r="H31" s="837">
        <f t="shared" si="7"/>
        <v>0</v>
      </c>
      <c r="I31" s="837">
        <f t="shared" si="7"/>
        <v>0</v>
      </c>
      <c r="J31" s="837">
        <f t="shared" si="7"/>
        <v>0</v>
      </c>
      <c r="K31" s="837">
        <f t="shared" si="7"/>
        <v>0</v>
      </c>
      <c r="L31" s="837">
        <f t="shared" si="7"/>
        <v>0</v>
      </c>
      <c r="M31" s="837">
        <f t="shared" si="7"/>
        <v>0</v>
      </c>
      <c r="N31" s="837">
        <f t="shared" si="7"/>
        <v>0</v>
      </c>
      <c r="O31" s="837">
        <f t="shared" si="7"/>
        <v>0</v>
      </c>
      <c r="P31" s="682">
        <f t="shared" si="5"/>
        <v>0</v>
      </c>
      <c r="Q31" s="663" t="str">
        <f t="shared" si="6"/>
        <v/>
      </c>
      <c r="R31" s="637"/>
      <c r="S31" s="637"/>
      <c r="T31" s="637"/>
      <c r="U31" s="637"/>
      <c r="V31" s="637"/>
      <c r="W31" s="637"/>
      <c r="X31" s="637"/>
      <c r="Y31" s="637"/>
      <c r="Z31" s="637"/>
      <c r="AA31" s="637"/>
      <c r="AB31" s="637"/>
      <c r="AC31" s="637"/>
      <c r="AD31" s="637"/>
    </row>
    <row r="32" spans="1:30" s="1" customFormat="1" ht="17.25" customHeight="1">
      <c r="A32" s="664" t="str">
        <f>'übrige Kosten'!A15</f>
        <v>Kosten der Warenabgabe (incl.  Gewährleistungen)</v>
      </c>
      <c r="B32" s="665" t="s">
        <v>82</v>
      </c>
      <c r="C32" s="666">
        <f>'übrige Kosten'!C15</f>
        <v>0</v>
      </c>
      <c r="D32" s="837">
        <f t="shared" si="8"/>
        <v>0</v>
      </c>
      <c r="E32" s="837">
        <f t="shared" si="7"/>
        <v>0</v>
      </c>
      <c r="F32" s="837">
        <f t="shared" si="7"/>
        <v>0</v>
      </c>
      <c r="G32" s="837">
        <f t="shared" si="7"/>
        <v>0</v>
      </c>
      <c r="H32" s="837">
        <f t="shared" si="7"/>
        <v>0</v>
      </c>
      <c r="I32" s="837">
        <f t="shared" si="7"/>
        <v>0</v>
      </c>
      <c r="J32" s="837">
        <f t="shared" si="7"/>
        <v>0</v>
      </c>
      <c r="K32" s="837">
        <f t="shared" si="7"/>
        <v>0</v>
      </c>
      <c r="L32" s="837">
        <f t="shared" si="7"/>
        <v>0</v>
      </c>
      <c r="M32" s="837">
        <f t="shared" si="7"/>
        <v>0</v>
      </c>
      <c r="N32" s="837">
        <f t="shared" si="7"/>
        <v>0</v>
      </c>
      <c r="O32" s="837">
        <f t="shared" si="7"/>
        <v>0</v>
      </c>
      <c r="P32" s="682">
        <f t="shared" si="5"/>
        <v>0</v>
      </c>
      <c r="Q32" s="663" t="str">
        <f t="shared" si="6"/>
        <v/>
      </c>
      <c r="R32" s="637"/>
      <c r="S32" s="637"/>
      <c r="T32" s="637"/>
      <c r="U32" s="637"/>
      <c r="V32" s="637"/>
      <c r="W32" s="637"/>
      <c r="X32" s="637"/>
      <c r="Y32" s="637"/>
      <c r="Z32" s="637"/>
      <c r="AA32" s="637"/>
      <c r="AB32" s="637"/>
      <c r="AC32" s="637"/>
      <c r="AD32" s="637"/>
    </row>
    <row r="33" spans="1:30" s="1" customFormat="1" ht="17.25" customHeight="1">
      <c r="A33" s="664" t="str">
        <f>'übrige Kosten'!A17</f>
        <v>Reparaturen, Instandhaltung</v>
      </c>
      <c r="B33" s="665" t="s">
        <v>82</v>
      </c>
      <c r="C33" s="666">
        <f>'übrige Kosten'!C17</f>
        <v>0</v>
      </c>
      <c r="D33" s="837">
        <f t="shared" si="8"/>
        <v>0</v>
      </c>
      <c r="E33" s="837">
        <f t="shared" si="7"/>
        <v>0</v>
      </c>
      <c r="F33" s="837">
        <f t="shared" si="7"/>
        <v>0</v>
      </c>
      <c r="G33" s="837">
        <f t="shared" si="7"/>
        <v>0</v>
      </c>
      <c r="H33" s="837">
        <f t="shared" si="7"/>
        <v>0</v>
      </c>
      <c r="I33" s="837">
        <f t="shared" si="7"/>
        <v>0</v>
      </c>
      <c r="J33" s="837">
        <f t="shared" si="7"/>
        <v>0</v>
      </c>
      <c r="K33" s="837">
        <f t="shared" si="7"/>
        <v>0</v>
      </c>
      <c r="L33" s="837">
        <f t="shared" si="7"/>
        <v>0</v>
      </c>
      <c r="M33" s="837">
        <f t="shared" si="7"/>
        <v>0</v>
      </c>
      <c r="N33" s="837">
        <f t="shared" si="7"/>
        <v>0</v>
      </c>
      <c r="O33" s="837">
        <f t="shared" si="7"/>
        <v>0</v>
      </c>
      <c r="P33" s="682">
        <f t="shared" ref="P33:P53" si="9">SUM(D33:O33)</f>
        <v>0</v>
      </c>
      <c r="Q33" s="663" t="str">
        <f t="shared" si="6"/>
        <v/>
      </c>
      <c r="R33" s="637"/>
      <c r="S33" s="637"/>
      <c r="T33" s="637"/>
      <c r="U33" s="637"/>
      <c r="V33" s="637"/>
      <c r="W33" s="637"/>
      <c r="X33" s="637"/>
      <c r="Y33" s="637"/>
      <c r="Z33" s="637"/>
      <c r="AA33" s="637"/>
      <c r="AB33" s="637"/>
      <c r="AC33" s="637"/>
      <c r="AD33" s="637"/>
    </row>
    <row r="34" spans="1:30" s="1" customFormat="1" ht="17.25" customHeight="1">
      <c r="A34" s="664" t="str">
        <f>'übrige Kosten'!A18</f>
        <v>Büro (Telefon, Telefax, Internet)</v>
      </c>
      <c r="B34" s="665" t="s">
        <v>82</v>
      </c>
      <c r="C34" s="666">
        <f>'übrige Kosten'!C18</f>
        <v>0</v>
      </c>
      <c r="D34" s="837">
        <f t="shared" si="8"/>
        <v>0</v>
      </c>
      <c r="E34" s="837">
        <f t="shared" si="7"/>
        <v>0</v>
      </c>
      <c r="F34" s="837">
        <f t="shared" si="7"/>
        <v>0</v>
      </c>
      <c r="G34" s="837">
        <f t="shared" si="7"/>
        <v>0</v>
      </c>
      <c r="H34" s="837">
        <f t="shared" si="7"/>
        <v>0</v>
      </c>
      <c r="I34" s="837">
        <f t="shared" si="7"/>
        <v>0</v>
      </c>
      <c r="J34" s="837">
        <f t="shared" si="7"/>
        <v>0</v>
      </c>
      <c r="K34" s="837">
        <f t="shared" si="7"/>
        <v>0</v>
      </c>
      <c r="L34" s="837">
        <f t="shared" si="7"/>
        <v>0</v>
      </c>
      <c r="M34" s="837">
        <f t="shared" si="7"/>
        <v>0</v>
      </c>
      <c r="N34" s="837">
        <f t="shared" si="7"/>
        <v>0</v>
      </c>
      <c r="O34" s="837">
        <f t="shared" si="7"/>
        <v>0</v>
      </c>
      <c r="P34" s="682">
        <f t="shared" si="9"/>
        <v>0</v>
      </c>
      <c r="Q34" s="663" t="str">
        <f t="shared" si="6"/>
        <v/>
      </c>
      <c r="R34" s="637"/>
      <c r="S34" s="637"/>
      <c r="T34" s="637"/>
      <c r="U34" s="637"/>
      <c r="V34" s="637"/>
      <c r="W34" s="637"/>
      <c r="X34" s="637"/>
      <c r="Y34" s="637"/>
      <c r="Z34" s="637"/>
      <c r="AA34" s="637"/>
      <c r="AB34" s="637"/>
      <c r="AC34" s="637"/>
      <c r="AD34" s="637"/>
    </row>
    <row r="35" spans="1:30" s="1" customFormat="1" ht="17.25" customHeight="1">
      <c r="A35" s="664" t="str">
        <f>'übrige Kosten'!A19</f>
        <v>Büro (Porto, Zeitschriften, sonst. Bürobedarf)</v>
      </c>
      <c r="B35" s="665" t="s">
        <v>82</v>
      </c>
      <c r="C35" s="666">
        <f>'übrige Kosten'!C19</f>
        <v>0</v>
      </c>
      <c r="D35" s="837">
        <f t="shared" si="8"/>
        <v>0</v>
      </c>
      <c r="E35" s="837">
        <f t="shared" si="7"/>
        <v>0</v>
      </c>
      <c r="F35" s="837">
        <f t="shared" si="7"/>
        <v>0</v>
      </c>
      <c r="G35" s="837">
        <f t="shared" si="7"/>
        <v>0</v>
      </c>
      <c r="H35" s="837">
        <f t="shared" si="7"/>
        <v>0</v>
      </c>
      <c r="I35" s="837">
        <f t="shared" si="7"/>
        <v>0</v>
      </c>
      <c r="J35" s="837">
        <f t="shared" si="7"/>
        <v>0</v>
      </c>
      <c r="K35" s="837">
        <f t="shared" si="7"/>
        <v>0</v>
      </c>
      <c r="L35" s="837">
        <f t="shared" si="7"/>
        <v>0</v>
      </c>
      <c r="M35" s="837">
        <f t="shared" si="7"/>
        <v>0</v>
      </c>
      <c r="N35" s="837">
        <f t="shared" si="7"/>
        <v>0</v>
      </c>
      <c r="O35" s="837">
        <f t="shared" si="7"/>
        <v>0</v>
      </c>
      <c r="P35" s="682">
        <f t="shared" si="9"/>
        <v>0</v>
      </c>
      <c r="Q35" s="663" t="str">
        <f t="shared" si="6"/>
        <v/>
      </c>
      <c r="R35" s="637"/>
      <c r="S35" s="637"/>
      <c r="T35" s="637"/>
      <c r="U35" s="637"/>
      <c r="V35" s="637"/>
      <c r="W35" s="637"/>
      <c r="X35" s="637"/>
      <c r="Y35" s="637"/>
      <c r="Z35" s="637"/>
      <c r="AA35" s="637"/>
      <c r="AB35" s="637"/>
      <c r="AC35" s="637"/>
      <c r="AD35" s="637"/>
    </row>
    <row r="36" spans="1:30" s="1" customFormat="1" ht="17.25" customHeight="1">
      <c r="A36" s="664" t="str">
        <f>'übrige Kosten'!A20</f>
        <v>Buchführung und Abschlusskosten / Beratungskosten</v>
      </c>
      <c r="B36" s="665" t="s">
        <v>82</v>
      </c>
      <c r="C36" s="666">
        <f>'übrige Kosten'!C20</f>
        <v>0</v>
      </c>
      <c r="D36" s="837">
        <f t="shared" si="8"/>
        <v>0</v>
      </c>
      <c r="E36" s="837">
        <f t="shared" si="7"/>
        <v>0</v>
      </c>
      <c r="F36" s="837">
        <f t="shared" si="7"/>
        <v>0</v>
      </c>
      <c r="G36" s="837">
        <f t="shared" si="7"/>
        <v>0</v>
      </c>
      <c r="H36" s="837">
        <f t="shared" si="7"/>
        <v>0</v>
      </c>
      <c r="I36" s="837">
        <f t="shared" si="7"/>
        <v>0</v>
      </c>
      <c r="J36" s="837">
        <f t="shared" si="7"/>
        <v>0</v>
      </c>
      <c r="K36" s="837">
        <f t="shared" si="7"/>
        <v>0</v>
      </c>
      <c r="L36" s="837">
        <f t="shared" si="7"/>
        <v>0</v>
      </c>
      <c r="M36" s="837">
        <f t="shared" si="7"/>
        <v>0</v>
      </c>
      <c r="N36" s="837">
        <f t="shared" si="7"/>
        <v>0</v>
      </c>
      <c r="O36" s="837">
        <f t="shared" si="7"/>
        <v>0</v>
      </c>
      <c r="P36" s="682">
        <f t="shared" si="9"/>
        <v>0</v>
      </c>
      <c r="Q36" s="663" t="str">
        <f t="shared" si="6"/>
        <v/>
      </c>
      <c r="R36" s="637"/>
      <c r="S36" s="637"/>
      <c r="T36" s="637"/>
      <c r="U36" s="637"/>
      <c r="V36" s="637"/>
      <c r="W36" s="637"/>
      <c r="X36" s="637"/>
      <c r="Y36" s="637"/>
      <c r="Z36" s="637"/>
      <c r="AA36" s="637"/>
      <c r="AB36" s="637"/>
      <c r="AC36" s="637"/>
      <c r="AD36" s="637"/>
    </row>
    <row r="37" spans="1:30" s="1" customFormat="1" ht="17.25" customHeight="1">
      <c r="A37" s="664" t="str">
        <f>'übrige Kosten'!A21</f>
        <v>Miete / Leasing (ohne Kfz) für bewegliche Wirtschaftsgüter</v>
      </c>
      <c r="B37" s="665" t="s">
        <v>82</v>
      </c>
      <c r="C37" s="666">
        <f>'übrige Kosten'!C21</f>
        <v>0</v>
      </c>
      <c r="D37" s="837">
        <f t="shared" si="8"/>
        <v>0</v>
      </c>
      <c r="E37" s="837">
        <f t="shared" si="7"/>
        <v>0</v>
      </c>
      <c r="F37" s="837">
        <f t="shared" si="7"/>
        <v>0</v>
      </c>
      <c r="G37" s="837">
        <f t="shared" si="7"/>
        <v>0</v>
      </c>
      <c r="H37" s="837">
        <f t="shared" si="7"/>
        <v>0</v>
      </c>
      <c r="I37" s="837">
        <f t="shared" si="7"/>
        <v>0</v>
      </c>
      <c r="J37" s="837">
        <f t="shared" si="7"/>
        <v>0</v>
      </c>
      <c r="K37" s="837">
        <f t="shared" si="7"/>
        <v>0</v>
      </c>
      <c r="L37" s="837">
        <f t="shared" si="7"/>
        <v>0</v>
      </c>
      <c r="M37" s="837">
        <f t="shared" si="7"/>
        <v>0</v>
      </c>
      <c r="N37" s="837">
        <f t="shared" si="7"/>
        <v>0</v>
      </c>
      <c r="O37" s="837">
        <f t="shared" si="7"/>
        <v>0</v>
      </c>
      <c r="P37" s="682">
        <f t="shared" si="9"/>
        <v>0</v>
      </c>
      <c r="Q37" s="663" t="str">
        <f t="shared" si="6"/>
        <v/>
      </c>
      <c r="R37" s="637"/>
      <c r="S37" s="637"/>
      <c r="T37" s="637"/>
      <c r="U37" s="637"/>
      <c r="V37" s="637"/>
      <c r="W37" s="637"/>
      <c r="X37" s="637"/>
      <c r="Y37" s="637"/>
      <c r="Z37" s="637"/>
      <c r="AA37" s="637"/>
      <c r="AB37" s="637"/>
      <c r="AC37" s="637"/>
      <c r="AD37" s="637"/>
    </row>
    <row r="38" spans="1:30" s="1" customFormat="1" ht="17.25" customHeight="1">
      <c r="A38" s="664" t="str">
        <f>'übrige Kosten'!A22</f>
        <v>Abraum - und Abfallbeseitigung</v>
      </c>
      <c r="B38" s="665" t="s">
        <v>82</v>
      </c>
      <c r="C38" s="666">
        <f>'übrige Kosten'!C22</f>
        <v>0</v>
      </c>
      <c r="D38" s="837">
        <f t="shared" si="8"/>
        <v>0</v>
      </c>
      <c r="E38" s="837">
        <f t="shared" si="7"/>
        <v>0</v>
      </c>
      <c r="F38" s="837">
        <f t="shared" si="7"/>
        <v>0</v>
      </c>
      <c r="G38" s="837">
        <f t="shared" si="7"/>
        <v>0</v>
      </c>
      <c r="H38" s="837">
        <f t="shared" si="7"/>
        <v>0</v>
      </c>
      <c r="I38" s="837">
        <f t="shared" si="7"/>
        <v>0</v>
      </c>
      <c r="J38" s="837">
        <f t="shared" si="7"/>
        <v>0</v>
      </c>
      <c r="K38" s="837">
        <f t="shared" si="7"/>
        <v>0</v>
      </c>
      <c r="L38" s="837">
        <f t="shared" si="7"/>
        <v>0</v>
      </c>
      <c r="M38" s="837">
        <f t="shared" si="7"/>
        <v>0</v>
      </c>
      <c r="N38" s="837">
        <f t="shared" si="7"/>
        <v>0</v>
      </c>
      <c r="O38" s="837">
        <f t="shared" si="7"/>
        <v>0</v>
      </c>
      <c r="P38" s="682">
        <f t="shared" si="9"/>
        <v>0</v>
      </c>
      <c r="Q38" s="663" t="str">
        <f t="shared" si="6"/>
        <v/>
      </c>
      <c r="R38" s="637"/>
      <c r="S38" s="637"/>
      <c r="T38" s="637"/>
      <c r="U38" s="637"/>
      <c r="V38" s="637"/>
      <c r="W38" s="637"/>
      <c r="X38" s="637"/>
      <c r="Y38" s="637"/>
      <c r="Z38" s="637"/>
      <c r="AA38" s="637"/>
      <c r="AB38" s="637"/>
      <c r="AC38" s="637"/>
      <c r="AD38" s="637"/>
    </row>
    <row r="39" spans="1:30" s="1" customFormat="1" ht="17.25" customHeight="1">
      <c r="A39" s="664" t="str">
        <f>'übrige Kosten'!A23</f>
        <v>Werkzeug und Kleingeräte GWG</v>
      </c>
      <c r="B39" s="665" t="s">
        <v>82</v>
      </c>
      <c r="C39" s="666">
        <f>'übrige Kosten'!C23</f>
        <v>0</v>
      </c>
      <c r="D39" s="837">
        <f t="shared" si="8"/>
        <v>0</v>
      </c>
      <c r="E39" s="837">
        <f t="shared" si="7"/>
        <v>0</v>
      </c>
      <c r="F39" s="837">
        <f t="shared" si="7"/>
        <v>0</v>
      </c>
      <c r="G39" s="837">
        <f t="shared" si="7"/>
        <v>0</v>
      </c>
      <c r="H39" s="837">
        <f t="shared" si="7"/>
        <v>0</v>
      </c>
      <c r="I39" s="837">
        <f t="shared" si="7"/>
        <v>0</v>
      </c>
      <c r="J39" s="837">
        <f t="shared" si="7"/>
        <v>0</v>
      </c>
      <c r="K39" s="837">
        <f t="shared" si="7"/>
        <v>0</v>
      </c>
      <c r="L39" s="837">
        <f t="shared" si="7"/>
        <v>0</v>
      </c>
      <c r="M39" s="837">
        <f t="shared" si="7"/>
        <v>0</v>
      </c>
      <c r="N39" s="837">
        <f t="shared" si="7"/>
        <v>0</v>
      </c>
      <c r="O39" s="837">
        <f t="shared" si="7"/>
        <v>0</v>
      </c>
      <c r="P39" s="682">
        <f t="shared" si="9"/>
        <v>0</v>
      </c>
      <c r="Q39" s="663" t="str">
        <f t="shared" si="6"/>
        <v/>
      </c>
      <c r="R39" s="637"/>
      <c r="S39" s="637"/>
      <c r="T39" s="637"/>
      <c r="U39" s="637"/>
      <c r="V39" s="637"/>
      <c r="W39" s="637"/>
      <c r="X39" s="637"/>
      <c r="Y39" s="637"/>
      <c r="Z39" s="637"/>
      <c r="AA39" s="637"/>
      <c r="AB39" s="637"/>
      <c r="AC39" s="637"/>
      <c r="AD39" s="637"/>
    </row>
    <row r="40" spans="1:30" s="1" customFormat="1" ht="17.25" customHeight="1">
      <c r="A40" s="664" t="str">
        <f>'übrige Kosten'!A24</f>
        <v>Betriebsbedarf</v>
      </c>
      <c r="B40" s="665" t="s">
        <v>82</v>
      </c>
      <c r="C40" s="666">
        <f>'übrige Kosten'!C24</f>
        <v>0</v>
      </c>
      <c r="D40" s="837">
        <f t="shared" si="8"/>
        <v>0</v>
      </c>
      <c r="E40" s="837">
        <f t="shared" si="7"/>
        <v>0</v>
      </c>
      <c r="F40" s="837">
        <f t="shared" si="7"/>
        <v>0</v>
      </c>
      <c r="G40" s="837">
        <f t="shared" si="7"/>
        <v>0</v>
      </c>
      <c r="H40" s="837">
        <f t="shared" si="7"/>
        <v>0</v>
      </c>
      <c r="I40" s="837">
        <f t="shared" si="7"/>
        <v>0</v>
      </c>
      <c r="J40" s="837">
        <f t="shared" si="7"/>
        <v>0</v>
      </c>
      <c r="K40" s="837">
        <f t="shared" si="7"/>
        <v>0</v>
      </c>
      <c r="L40" s="837">
        <f t="shared" si="7"/>
        <v>0</v>
      </c>
      <c r="M40" s="837">
        <f t="shared" si="7"/>
        <v>0</v>
      </c>
      <c r="N40" s="837">
        <f t="shared" si="7"/>
        <v>0</v>
      </c>
      <c r="O40" s="837">
        <f t="shared" si="7"/>
        <v>0</v>
      </c>
      <c r="P40" s="682">
        <f t="shared" si="9"/>
        <v>0</v>
      </c>
      <c r="Q40" s="663" t="str">
        <f t="shared" si="6"/>
        <v/>
      </c>
      <c r="R40" s="637"/>
      <c r="S40" s="637"/>
      <c r="T40" s="637"/>
      <c r="U40" s="637"/>
      <c r="V40" s="637"/>
      <c r="W40" s="637"/>
      <c r="X40" s="637"/>
      <c r="Y40" s="637"/>
      <c r="Z40" s="637"/>
      <c r="AA40" s="637"/>
      <c r="AB40" s="637"/>
      <c r="AC40" s="637"/>
      <c r="AD40" s="637"/>
    </row>
    <row r="41" spans="1:30" s="1" customFormat="1" ht="17.25" customHeight="1">
      <c r="A41" s="664" t="str">
        <f>'übrige Kosten'!A25</f>
        <v>langfristige Zinsen</v>
      </c>
      <c r="B41" s="665" t="s">
        <v>81</v>
      </c>
      <c r="C41" s="666">
        <f>'übrige Kosten'!C25</f>
        <v>0</v>
      </c>
      <c r="D41" s="837">
        <f>Hilfstabelle!B127+'Zins und Tilgung'!$AG20/12+'Zins und Tilgung'!$AM16/12+'Zins und Tilgung'!$AR16/12</f>
        <v>0</v>
      </c>
      <c r="E41" s="837">
        <f>Hilfstabelle!C127+'Zins und Tilgung'!$AG20/12+'Zins und Tilgung'!$AM16/12+'Zins und Tilgung'!$AR16/12</f>
        <v>0</v>
      </c>
      <c r="F41" s="837">
        <f>Hilfstabelle!D127+'Zins und Tilgung'!$AG20/12+'Zins und Tilgung'!$AM16/12+'Zins und Tilgung'!$AR16/12</f>
        <v>0</v>
      </c>
      <c r="G41" s="837">
        <f>Hilfstabelle!E127+'Zins und Tilgung'!$AG20/12+'Zins und Tilgung'!$AM16/12+'Zins und Tilgung'!$AR16/12</f>
        <v>0</v>
      </c>
      <c r="H41" s="837">
        <f>Hilfstabelle!F127+'Zins und Tilgung'!$AG20/12+'Zins und Tilgung'!$AM16/12+'Zins und Tilgung'!$AR16/12</f>
        <v>0</v>
      </c>
      <c r="I41" s="837">
        <f>Hilfstabelle!G127+'Zins und Tilgung'!$AG20/12+'Zins und Tilgung'!$AM16/12+'Zins und Tilgung'!$AR16/12</f>
        <v>0</v>
      </c>
      <c r="J41" s="837">
        <f>Hilfstabelle!H127+'Zins und Tilgung'!$AG20/12+'Zins und Tilgung'!$AM16/12+'Zins und Tilgung'!$AR16/12</f>
        <v>0</v>
      </c>
      <c r="K41" s="837">
        <f>Hilfstabelle!I127+'Zins und Tilgung'!$AG20/12+'Zins und Tilgung'!$AM16/12+'Zins und Tilgung'!$AR16/12</f>
        <v>0</v>
      </c>
      <c r="L41" s="837">
        <f>Hilfstabelle!J127+'Zins und Tilgung'!$AG20/12+'Zins und Tilgung'!$AM16/12+'Zins und Tilgung'!$AR16/12</f>
        <v>0</v>
      </c>
      <c r="M41" s="837">
        <f>Hilfstabelle!K127+'Zins und Tilgung'!$AG20/12+'Zins und Tilgung'!$AM16/12+'Zins und Tilgung'!$AR16/12</f>
        <v>0</v>
      </c>
      <c r="N41" s="837">
        <f>Hilfstabelle!L127+'Zins und Tilgung'!$AG20/12+'Zins und Tilgung'!$AM16/12+'Zins und Tilgung'!$AR16/12</f>
        <v>0</v>
      </c>
      <c r="O41" s="837">
        <f>Hilfstabelle!M127+'Zins und Tilgung'!$AG20/12+'Zins und Tilgung'!$AM16/12+'Zins und Tilgung'!$AR16/12</f>
        <v>0</v>
      </c>
      <c r="P41" s="682">
        <f t="shared" si="9"/>
        <v>0</v>
      </c>
      <c r="Q41" s="663" t="str">
        <f t="shared" si="6"/>
        <v/>
      </c>
      <c r="R41" s="637"/>
      <c r="S41" s="637"/>
      <c r="T41" s="637"/>
      <c r="U41" s="637"/>
      <c r="V41" s="637"/>
      <c r="W41" s="637"/>
      <c r="X41" s="637"/>
      <c r="Y41" s="637"/>
      <c r="Z41" s="637"/>
      <c r="AA41" s="637"/>
      <c r="AB41" s="637"/>
      <c r="AC41" s="637"/>
      <c r="AD41" s="637"/>
    </row>
    <row r="42" spans="1:30" s="1" customFormat="1" ht="17.25" customHeight="1">
      <c r="A42" s="664" t="str">
        <f>'übrige Kosten'!A26</f>
        <v>kurzfristige Zinsen, Bankgebühren</v>
      </c>
      <c r="B42" s="665" t="s">
        <v>81</v>
      </c>
      <c r="C42" s="666">
        <f>'übrige Kosten'!C26</f>
        <v>0</v>
      </c>
      <c r="D42" s="837">
        <f>$C42/12</f>
        <v>0</v>
      </c>
      <c r="E42" s="837">
        <f t="shared" si="7"/>
        <v>0</v>
      </c>
      <c r="F42" s="837">
        <f t="shared" si="7"/>
        <v>0</v>
      </c>
      <c r="G42" s="837">
        <f t="shared" si="7"/>
        <v>0</v>
      </c>
      <c r="H42" s="837">
        <f t="shared" si="7"/>
        <v>0</v>
      </c>
      <c r="I42" s="837">
        <f t="shared" si="7"/>
        <v>0</v>
      </c>
      <c r="J42" s="837">
        <f t="shared" si="7"/>
        <v>0</v>
      </c>
      <c r="K42" s="837">
        <f t="shared" si="7"/>
        <v>0</v>
      </c>
      <c r="L42" s="837">
        <f t="shared" si="7"/>
        <v>0</v>
      </c>
      <c r="M42" s="837">
        <f t="shared" si="7"/>
        <v>0</v>
      </c>
      <c r="N42" s="837">
        <f t="shared" si="7"/>
        <v>0</v>
      </c>
      <c r="O42" s="837">
        <f t="shared" si="7"/>
        <v>0</v>
      </c>
      <c r="P42" s="682">
        <f>SUM(D42:O42)</f>
        <v>0</v>
      </c>
      <c r="Q42" s="663" t="str">
        <f t="shared" si="6"/>
        <v/>
      </c>
      <c r="R42" s="637"/>
      <c r="S42" s="637"/>
      <c r="T42" s="637"/>
      <c r="U42" s="637"/>
      <c r="V42" s="637"/>
      <c r="W42" s="637"/>
      <c r="X42" s="637"/>
      <c r="Y42" s="637"/>
      <c r="Z42" s="637"/>
      <c r="AA42" s="637"/>
      <c r="AB42" s="637"/>
      <c r="AC42" s="637"/>
      <c r="AD42" s="637"/>
    </row>
    <row r="43" spans="1:30" s="1" customFormat="1" ht="17.25" customHeight="1">
      <c r="A43" s="664" t="str">
        <f>'übrige Kosten'!A27</f>
        <v>Sonstiges</v>
      </c>
      <c r="B43" s="665" t="s">
        <v>82</v>
      </c>
      <c r="C43" s="666">
        <f>'übrige Kosten'!C27+'übrige Kosten'!C28+'übrige Kosten'!C29</f>
        <v>0</v>
      </c>
      <c r="D43" s="837">
        <f>$C43/12</f>
        <v>0</v>
      </c>
      <c r="E43" s="837">
        <f t="shared" ref="E43:O43" si="10">$C43/12</f>
        <v>0</v>
      </c>
      <c r="F43" s="837">
        <f t="shared" si="10"/>
        <v>0</v>
      </c>
      <c r="G43" s="837">
        <f t="shared" si="10"/>
        <v>0</v>
      </c>
      <c r="H43" s="837">
        <f t="shared" si="10"/>
        <v>0</v>
      </c>
      <c r="I43" s="837">
        <f t="shared" si="10"/>
        <v>0</v>
      </c>
      <c r="J43" s="837">
        <f t="shared" si="10"/>
        <v>0</v>
      </c>
      <c r="K43" s="837">
        <f t="shared" si="10"/>
        <v>0</v>
      </c>
      <c r="L43" s="837">
        <f t="shared" si="10"/>
        <v>0</v>
      </c>
      <c r="M43" s="837">
        <f t="shared" si="10"/>
        <v>0</v>
      </c>
      <c r="N43" s="837">
        <f t="shared" si="10"/>
        <v>0</v>
      </c>
      <c r="O43" s="837">
        <f t="shared" si="10"/>
        <v>0</v>
      </c>
      <c r="P43" s="682">
        <f t="shared" si="9"/>
        <v>0</v>
      </c>
      <c r="Q43" s="663" t="str">
        <f t="shared" si="6"/>
        <v/>
      </c>
      <c r="R43" s="637"/>
      <c r="S43" s="637"/>
      <c r="T43" s="637"/>
      <c r="U43" s="637"/>
      <c r="V43" s="637"/>
      <c r="W43" s="637"/>
      <c r="X43" s="637"/>
      <c r="Y43" s="637"/>
      <c r="Z43" s="637"/>
      <c r="AA43" s="637"/>
      <c r="AB43" s="637"/>
      <c r="AC43" s="637"/>
      <c r="AD43" s="637"/>
    </row>
    <row r="44" spans="1:30" s="1" customFormat="1" ht="17.25" hidden="1" customHeight="1">
      <c r="A44" s="664" t="str">
        <f>'übrige Kosten'!A29</f>
        <v>Sonstiges 3:</v>
      </c>
      <c r="B44" s="665"/>
      <c r="C44" s="666"/>
      <c r="D44" s="837"/>
      <c r="E44" s="837"/>
      <c r="F44" s="837"/>
      <c r="G44" s="837"/>
      <c r="H44" s="837"/>
      <c r="I44" s="837"/>
      <c r="J44" s="837"/>
      <c r="K44" s="837"/>
      <c r="L44" s="837"/>
      <c r="M44" s="837"/>
      <c r="N44" s="837"/>
      <c r="O44" s="837"/>
      <c r="P44" s="682">
        <f t="shared" si="9"/>
        <v>0</v>
      </c>
      <c r="Q44" s="663" t="str">
        <f>IF(AND(ABS(P44-C44)&gt;10,P44&lt;&gt;0),"Überprüfe Eintragung","")</f>
        <v/>
      </c>
      <c r="R44" s="637"/>
      <c r="S44" s="637"/>
      <c r="T44" s="637"/>
      <c r="U44" s="637"/>
      <c r="V44" s="637"/>
      <c r="W44" s="637"/>
      <c r="X44" s="637"/>
      <c r="Y44" s="637"/>
      <c r="Z44" s="637"/>
      <c r="AA44" s="637"/>
      <c r="AB44" s="637"/>
      <c r="AC44" s="637"/>
      <c r="AD44" s="637"/>
    </row>
    <row r="45" spans="1:30" s="1" customFormat="1" ht="17.25" hidden="1" customHeight="1">
      <c r="A45" s="664" t="str">
        <f>'übrige Kosten'!A30</f>
        <v>übrige Kosten gesamt</v>
      </c>
      <c r="B45" s="665"/>
      <c r="C45" s="666"/>
      <c r="D45" s="837"/>
      <c r="E45" s="837"/>
      <c r="F45" s="837"/>
      <c r="G45" s="837"/>
      <c r="H45" s="837"/>
      <c r="I45" s="837"/>
      <c r="J45" s="837"/>
      <c r="K45" s="837"/>
      <c r="L45" s="837"/>
      <c r="M45" s="837"/>
      <c r="N45" s="837"/>
      <c r="O45" s="837"/>
      <c r="P45" s="682">
        <f t="shared" si="9"/>
        <v>0</v>
      </c>
      <c r="Q45" s="663" t="str">
        <f>IF(AND(ABS(P45-C45)&gt;10,P45&lt;&gt;0),"Überprüfe Eintragung","")</f>
        <v/>
      </c>
      <c r="R45" s="637"/>
      <c r="S45" s="637"/>
      <c r="T45" s="637"/>
      <c r="U45" s="637"/>
      <c r="V45" s="637"/>
      <c r="W45" s="637"/>
      <c r="X45" s="637"/>
      <c r="Y45" s="637"/>
      <c r="Z45" s="637"/>
      <c r="AA45" s="637"/>
      <c r="AB45" s="637"/>
      <c r="AC45" s="637"/>
      <c r="AD45" s="637"/>
    </row>
    <row r="46" spans="1:30" s="1" customFormat="1" ht="17.25" hidden="1" customHeight="1">
      <c r="A46" s="664">
        <f>'übrige Kosten'!A31</f>
        <v>0</v>
      </c>
      <c r="B46" s="665"/>
      <c r="C46" s="666"/>
      <c r="D46" s="837"/>
      <c r="E46" s="837"/>
      <c r="F46" s="837"/>
      <c r="G46" s="837"/>
      <c r="H46" s="837"/>
      <c r="I46" s="837"/>
      <c r="J46" s="837"/>
      <c r="K46" s="837"/>
      <c r="L46" s="837"/>
      <c r="M46" s="837"/>
      <c r="N46" s="837"/>
      <c r="O46" s="837"/>
      <c r="P46" s="682">
        <f t="shared" si="9"/>
        <v>0</v>
      </c>
      <c r="Q46" s="663" t="str">
        <f>IF(AND(ABS(P46-C46)&gt;10,P46&lt;&gt;0),"Überprüfe Eintragung","")</f>
        <v/>
      </c>
      <c r="R46" s="637"/>
      <c r="S46" s="637"/>
      <c r="T46" s="637"/>
      <c r="U46" s="637"/>
      <c r="V46" s="637"/>
      <c r="W46" s="637"/>
      <c r="X46" s="637"/>
      <c r="Y46" s="637"/>
      <c r="Z46" s="637"/>
      <c r="AA46" s="637"/>
      <c r="AB46" s="637"/>
      <c r="AC46" s="637"/>
      <c r="AD46" s="637"/>
    </row>
    <row r="47" spans="1:30" s="1" customFormat="1" ht="17.25" customHeight="1">
      <c r="A47" s="664" t="s">
        <v>375</v>
      </c>
      <c r="B47" s="665" t="s">
        <v>81</v>
      </c>
      <c r="C47" s="666">
        <f>'übrige Kosten'!C36</f>
        <v>11600</v>
      </c>
      <c r="D47" s="837">
        <f>IF(OR(MONTH(D13)=2,MONTH(D13)=5,MONTH(D13)=8,MONTH(D13)=11),'übrige Kosten'!$C34/4,0)+IF(OR(MONTH(D13)=3,MONTH(D13)=6,MONTH(D13)=9,MONTH(D13)=12),'übrige Kosten'!$C35/4,0)</f>
        <v>0</v>
      </c>
      <c r="E47" s="837">
        <f>IF(OR(MONTH(E13)=2,MONTH(E13)=5,MONTH(E13)=8,MONTH(E13)=11),'übrige Kosten'!$C34/4,0)+IF(OR(MONTH(E13)=3,MONTH(E13)=6,MONTH(E13)=9,MONTH(E13)=12),'übrige Kosten'!$C35/4,0)</f>
        <v>2900</v>
      </c>
      <c r="F47" s="837">
        <f>IF(OR(MONTH(F13)=2,MONTH(F13)=5,MONTH(F13)=8,MONTH(F13)=11),'übrige Kosten'!$C34/4,0)+IF(OR(MONTH(F13)=3,MONTH(F13)=6,MONTH(F13)=9,MONTH(F13)=12),'übrige Kosten'!$C35/4,0)</f>
        <v>0</v>
      </c>
      <c r="G47" s="837">
        <f>IF(OR(MONTH(G13)=2,MONTH(G13)=5,MONTH(G13)=8,MONTH(G13)=11),'übrige Kosten'!$C34/4,0)+IF(OR(MONTH(G13)=3,MONTH(G13)=6,MONTH(G13)=9,MONTH(G13)=12),'übrige Kosten'!$C35/4,0)</f>
        <v>0</v>
      </c>
      <c r="H47" s="837">
        <f>IF(OR(MONTH(H13)=2,MONTH(H13)=5,MONTH(H13)=8,MONTH(H13)=11),'übrige Kosten'!$C34/4,0)+IF(OR(MONTH(H13)=3,MONTH(H13)=6,MONTH(H13)=9,MONTH(H13)=12),'übrige Kosten'!$C35/4,0)</f>
        <v>2900</v>
      </c>
      <c r="I47" s="837">
        <f>IF(OR(MONTH(I13)=2,MONTH(I13)=5,MONTH(I13)=8,MONTH(I13)=11),'übrige Kosten'!$C34/4,0)+IF(OR(MONTH(I13)=3,MONTH(I13)=6,MONTH(I13)=9,MONTH(I13)=12),'übrige Kosten'!$C35/4,0)</f>
        <v>0</v>
      </c>
      <c r="J47" s="837">
        <f>IF(OR(MONTH(J13)=2,MONTH(J13)=5,MONTH(J13)=8,MONTH(J13)=11),'übrige Kosten'!$C34/4,0)+IF(OR(MONTH(J13)=3,MONTH(J13)=6,MONTH(J13)=9,MONTH(J13)=12),'übrige Kosten'!$C35/4,0)</f>
        <v>0</v>
      </c>
      <c r="K47" s="837">
        <f>IF(OR(MONTH(K13)=2,MONTH(K13)=5,MONTH(K13)=8,MONTH(K13)=11),'übrige Kosten'!$C34/4,0)+IF(OR(MONTH(K13)=3,MONTH(K13)=6,MONTH(K13)=9,MONTH(K13)=12),'übrige Kosten'!$C35/4,0)</f>
        <v>2900</v>
      </c>
      <c r="L47" s="837">
        <f>IF(OR(MONTH(L13)=2,MONTH(L13)=5,MONTH(L13)=8,MONTH(L13)=11),'übrige Kosten'!$C34/4,0)+IF(OR(MONTH(L13)=3,MONTH(L13)=6,MONTH(L13)=9,MONTH(L13)=12),'übrige Kosten'!$C35/4,0)</f>
        <v>0</v>
      </c>
      <c r="M47" s="837">
        <f>IF(OR(MONTH(M13)=2,MONTH(M13)=5,MONTH(M13)=8,MONTH(M13)=11),'übrige Kosten'!$C34/4,0)+IF(OR(MONTH(M13)=3,MONTH(M13)=6,MONTH(M13)=9,MONTH(M13)=12),'übrige Kosten'!$C35/4,0)</f>
        <v>0</v>
      </c>
      <c r="N47" s="837">
        <f>IF(OR(MONTH(N13)=2,MONTH(N13)=5,MONTH(N13)=8,MONTH(N13)=11),'übrige Kosten'!$C34/4,0)+IF(OR(MONTH(N13)=3,MONTH(N13)=6,MONTH(N13)=9,MONTH(N13)=12),'übrige Kosten'!$C35/4,0)</f>
        <v>2900</v>
      </c>
      <c r="O47" s="837">
        <f>IF(OR(MONTH(O13)=2,MONTH(O13)=5,MONTH(O13)=8,MONTH(O13)=11),'übrige Kosten'!$C34/4,0)+IF(OR(MONTH(O13)=3,MONTH(O13)=6,MONTH(O13)=9,MONTH(O13)=12),'übrige Kosten'!$C35/4,0)</f>
        <v>0</v>
      </c>
      <c r="P47" s="682">
        <f t="shared" si="9"/>
        <v>11600</v>
      </c>
      <c r="Q47" s="663" t="str">
        <f>IF(AND(ABS(P47-C47)&gt;50,P47&lt;&gt;0),"Überprüfe Eintragung","")</f>
        <v/>
      </c>
      <c r="R47" s="637"/>
      <c r="S47" s="637"/>
      <c r="T47" s="637"/>
      <c r="U47" s="637"/>
      <c r="V47" s="637"/>
      <c r="W47" s="637"/>
      <c r="X47" s="637"/>
      <c r="Y47" s="637"/>
      <c r="Z47" s="637"/>
      <c r="AA47" s="637"/>
      <c r="AB47" s="637"/>
      <c r="AC47" s="637"/>
      <c r="AD47" s="637"/>
    </row>
    <row r="48" spans="1:30" s="1" customFormat="1" ht="17.25" customHeight="1">
      <c r="A48" s="694" t="s">
        <v>454</v>
      </c>
      <c r="B48" s="895" t="str">
        <f>IF(OR(Startseite!A49=8,Startseite!A49=9,Startseite!A49=10),"nein",IF(Kapitalbedarf!B10&gt;90%,"nein","ja"))</f>
        <v>nein</v>
      </c>
      <c r="C48" s="787">
        <f>Kapitalbedarf!D10</f>
        <v>0</v>
      </c>
      <c r="D48" s="837">
        <f>C48</f>
        <v>0</v>
      </c>
      <c r="E48" s="837"/>
      <c r="F48" s="837"/>
      <c r="G48" s="837"/>
      <c r="H48" s="837"/>
      <c r="I48" s="837"/>
      <c r="J48" s="837"/>
      <c r="K48" s="837"/>
      <c r="L48" s="837"/>
      <c r="M48" s="837"/>
      <c r="N48" s="837"/>
      <c r="O48" s="837"/>
      <c r="P48" s="682">
        <f>SUM(D48:O48)</f>
        <v>0</v>
      </c>
      <c r="Q48" s="663" t="str">
        <f>IF(AND(ABS(P48-C48)&gt;50,P48&lt;&gt;0),"Überprüfe Eintragung","")</f>
        <v/>
      </c>
      <c r="R48" s="637"/>
      <c r="S48" s="637"/>
      <c r="T48" s="637"/>
      <c r="U48" s="637"/>
      <c r="V48" s="637"/>
      <c r="W48" s="637"/>
      <c r="X48" s="637"/>
      <c r="Y48" s="637"/>
      <c r="Z48" s="637"/>
      <c r="AA48" s="637"/>
      <c r="AB48" s="637"/>
      <c r="AC48" s="637"/>
      <c r="AD48" s="637"/>
    </row>
    <row r="49" spans="1:30" s="1" customFormat="1" ht="17.25" customHeight="1">
      <c r="A49" s="694" t="s">
        <v>277</v>
      </c>
      <c r="B49" s="895" t="s">
        <v>82</v>
      </c>
      <c r="C49" s="837">
        <f>Kapitalbedarf!D23-Kapitalbedarf!D10+Kapitalbedarf!D25+Kapitalbedarf!D30</f>
        <v>0</v>
      </c>
      <c r="D49" s="837">
        <f>C49*2/3</f>
        <v>0</v>
      </c>
      <c r="E49" s="837">
        <f>C49/3</f>
        <v>0</v>
      </c>
      <c r="F49" s="837"/>
      <c r="G49" s="837"/>
      <c r="H49" s="837"/>
      <c r="I49" s="837"/>
      <c r="J49" s="837"/>
      <c r="K49" s="837"/>
      <c r="L49" s="837"/>
      <c r="M49" s="837"/>
      <c r="N49" s="837"/>
      <c r="O49" s="837"/>
      <c r="P49" s="682">
        <f t="shared" si="9"/>
        <v>0</v>
      </c>
      <c r="Q49" s="663" t="str">
        <f>IF(AND(ABS(P49-C49)&gt;50,P49&lt;&gt;0),"Überprüfe Eintragung","")</f>
        <v/>
      </c>
      <c r="R49" s="637"/>
      <c r="S49" s="637"/>
      <c r="T49" s="637"/>
      <c r="U49" s="637"/>
      <c r="V49" s="637"/>
      <c r="W49" s="637"/>
      <c r="X49" s="637"/>
      <c r="Y49" s="637"/>
      <c r="Z49" s="637"/>
      <c r="AA49" s="637"/>
      <c r="AB49" s="637"/>
      <c r="AC49" s="637"/>
      <c r="AD49" s="637"/>
    </row>
    <row r="50" spans="1:30" s="1" customFormat="1" ht="17.25" customHeight="1">
      <c r="A50" s="664" t="s">
        <v>66</v>
      </c>
      <c r="B50" s="665" t="s">
        <v>81</v>
      </c>
      <c r="C50" s="837">
        <f>IF(OR(8=Startseite!$A49,9=Startseite!$A49,10=Startseite!$A49),0,Unternehmerlohn!F45)</f>
        <v>0</v>
      </c>
      <c r="D50" s="837">
        <f>IF(C50=0,0,Unternehmerlohn!$F43/12-Unternehmerlohn!$E53-IF(Unternehmerlohn!$E53=0,0,Unternehmerlohn!$E54)-Unternehmerlohn!$E63)</f>
        <v>0</v>
      </c>
      <c r="E50" s="837">
        <f>IF(D50=0,0,Unternehmerlohn!$F43/12-Unternehmerlohn!$E53-IF(Unternehmerlohn!$E53=0,0,Unternehmerlohn!$E54)-Unternehmerlohn!$E63)</f>
        <v>0</v>
      </c>
      <c r="F50" s="837">
        <f>IF(E50=0,0,Unternehmerlohn!$F43/12-Unternehmerlohn!$E53-IF(Unternehmerlohn!$E53=0,0,Unternehmerlohn!$E54)-Unternehmerlohn!$E63)</f>
        <v>0</v>
      </c>
      <c r="G50" s="837">
        <f>IF(F50=0,0,Unternehmerlohn!$F43/12-Unternehmerlohn!$E53-IF(Unternehmerlohn!$E53=0,0,Unternehmerlohn!$E54)-Unternehmerlohn!$E63)</f>
        <v>0</v>
      </c>
      <c r="H50" s="837">
        <f>IF(G50=0,0,Unternehmerlohn!$F43/12-Unternehmerlohn!$E53-IF(Unternehmerlohn!$E53=0,0,Unternehmerlohn!$E54)-Unternehmerlohn!$E63)</f>
        <v>0</v>
      </c>
      <c r="I50" s="837">
        <f>IF(H50=0,0,Unternehmerlohn!$F43/12-Unternehmerlohn!$E53-IF(Unternehmerlohn!$E53=0,0,Unternehmerlohn!$E54)-Unternehmerlohn!$E63)</f>
        <v>0</v>
      </c>
      <c r="J50" s="837">
        <f>IF(C50=0,0,Unternehmerlohn!$F43/12-IF(Unternehmerlohn!$E56=0,0,Unternehmerlohn!$E56)-IF(Unternehmerlohn!$E62=0,0,Unternehmerlohn!$E63))</f>
        <v>0</v>
      </c>
      <c r="K50" s="837">
        <f>IF(D50=0,0,Unternehmerlohn!$F43/12-IF(Unternehmerlohn!$E56=0,0,Unternehmerlohn!$E56)-IF(Unternehmerlohn!$E62=0,0,Unternehmerlohn!$E63))</f>
        <v>0</v>
      </c>
      <c r="L50" s="837">
        <f>IF(E50=0,0,Unternehmerlohn!$F43/12-IF(Unternehmerlohn!$E56=0,0,Unternehmerlohn!$E56)-IF(Unternehmerlohn!$E62=0,0,Unternehmerlohn!$E63))</f>
        <v>0</v>
      </c>
      <c r="M50" s="837">
        <f>IF(F50=0,0,Unternehmerlohn!$F43/12-IF(Unternehmerlohn!$E56=0,0,Unternehmerlohn!$E56)-IF(Unternehmerlohn!$E62=0,0,Unternehmerlohn!$E63))</f>
        <v>0</v>
      </c>
      <c r="N50" s="837">
        <f>IF(G50=0,0,Unternehmerlohn!$F43/12-IF(Unternehmerlohn!$E56=0,0,Unternehmerlohn!$E56)-IF(Unternehmerlohn!$E62=0,0,Unternehmerlohn!$E63))</f>
        <v>0</v>
      </c>
      <c r="O50" s="837">
        <f>IF(H50=0,0,Unternehmerlohn!$F43/12-IF(Unternehmerlohn!$E56=0,0,Unternehmerlohn!$E56)-IF(Unternehmerlohn!$E62=0,0,Unternehmerlohn!$E63))</f>
        <v>0</v>
      </c>
      <c r="P50" s="682">
        <f>SUM(D50:O50)</f>
        <v>0</v>
      </c>
      <c r="Q50" s="663" t="str">
        <f>IF(AND(ABS(P50-C50)&gt;50,P50&lt;&gt;0),"Überprüfe und ggf. ermittle Monatswerte für geplanten Unternehmerlohn","")</f>
        <v/>
      </c>
      <c r="R50" s="637"/>
      <c r="S50" s="637"/>
      <c r="T50" s="637"/>
      <c r="U50" s="637"/>
      <c r="V50" s="637"/>
      <c r="W50" s="637"/>
      <c r="X50" s="637"/>
      <c r="Y50" s="637"/>
      <c r="Z50" s="637"/>
      <c r="AA50" s="637"/>
      <c r="AB50" s="637"/>
      <c r="AC50" s="637"/>
      <c r="AD50" s="637"/>
    </row>
    <row r="51" spans="1:30" s="1" customFormat="1" ht="17.25" customHeight="1">
      <c r="A51" s="664" t="s">
        <v>438</v>
      </c>
      <c r="B51" s="665" t="s">
        <v>81</v>
      </c>
      <c r="C51" s="666">
        <f>Rentabilität!E43</f>
        <v>0</v>
      </c>
      <c r="D51" s="837">
        <f>Hilfstabelle!B104+'Zins und Tilgung'!$AS16/12</f>
        <v>0</v>
      </c>
      <c r="E51" s="837">
        <f>Hilfstabelle!C104+'Zins und Tilgung'!$AS16/12</f>
        <v>0</v>
      </c>
      <c r="F51" s="837">
        <f>Hilfstabelle!D104+'Zins und Tilgung'!$AS16/12</f>
        <v>0</v>
      </c>
      <c r="G51" s="837">
        <f>Hilfstabelle!E104+'Zins und Tilgung'!$AS16/12</f>
        <v>0</v>
      </c>
      <c r="H51" s="837">
        <f>Hilfstabelle!F104+'Zins und Tilgung'!$AS16/12</f>
        <v>0</v>
      </c>
      <c r="I51" s="837">
        <f>Hilfstabelle!G104+'Zins und Tilgung'!$AS16/12</f>
        <v>0</v>
      </c>
      <c r="J51" s="837">
        <f>Hilfstabelle!H104+'Zins und Tilgung'!$AS16/12</f>
        <v>0</v>
      </c>
      <c r="K51" s="837">
        <f>Hilfstabelle!I104+'Zins und Tilgung'!$AS16/12</f>
        <v>0</v>
      </c>
      <c r="L51" s="837">
        <f>Hilfstabelle!J104+'Zins und Tilgung'!$AS16/12</f>
        <v>0</v>
      </c>
      <c r="M51" s="837">
        <f>Hilfstabelle!K104+'Zins und Tilgung'!$AS16/12</f>
        <v>0</v>
      </c>
      <c r="N51" s="837">
        <f>Hilfstabelle!L104+'Zins und Tilgung'!$AS16/12</f>
        <v>0</v>
      </c>
      <c r="O51" s="837">
        <f>Hilfstabelle!M104+'Zins und Tilgung'!$AS16/12</f>
        <v>0</v>
      </c>
      <c r="P51" s="682">
        <f t="shared" si="9"/>
        <v>0</v>
      </c>
      <c r="Q51" s="663" t="str">
        <f>IF(AND(ABS(P51-C51)&gt;100,P51&lt;&gt;0),"Überprüfe Eintragung","")</f>
        <v/>
      </c>
      <c r="R51" s="637"/>
      <c r="S51" s="637"/>
      <c r="T51" s="637"/>
      <c r="U51" s="637"/>
      <c r="V51" s="637"/>
      <c r="W51" s="637"/>
      <c r="X51" s="637"/>
      <c r="Y51" s="637"/>
      <c r="Z51" s="637"/>
      <c r="AA51" s="637"/>
      <c r="AB51" s="637"/>
      <c r="AC51" s="637"/>
      <c r="AD51" s="637"/>
    </row>
    <row r="52" spans="1:30" s="1" customFormat="1" ht="17.25" customHeight="1" thickBot="1">
      <c r="A52" s="695" t="s">
        <v>80</v>
      </c>
      <c r="B52" s="696"/>
      <c r="C52" s="697">
        <f>(C24+C25+IF($B27="ja",C27,0)+C28+C30+C31+C32+C33+C34+C35+C36+C37+C38+C39+C40+C43+C44+C45+C46+IF($B49="ja",C49,0)+IF($B48="ja",C48,0))*$B$11</f>
        <v>0</v>
      </c>
      <c r="D52" s="697">
        <f t="shared" ref="D52:O52" si="11">(SUM(D24:D51)-D26-IF($B27="nein",D27,0)-D29-D41-D42-D47-IF($B49="nein",D49,0)-IF($B48="nein",D48,0)-D50-D51)*$B$11</f>
        <v>0</v>
      </c>
      <c r="E52" s="697">
        <f t="shared" si="11"/>
        <v>0</v>
      </c>
      <c r="F52" s="697">
        <f t="shared" si="11"/>
        <v>0</v>
      </c>
      <c r="G52" s="697">
        <f t="shared" si="11"/>
        <v>0</v>
      </c>
      <c r="H52" s="697">
        <f t="shared" si="11"/>
        <v>0</v>
      </c>
      <c r="I52" s="697">
        <f t="shared" si="11"/>
        <v>0</v>
      </c>
      <c r="J52" s="697">
        <f t="shared" si="11"/>
        <v>0</v>
      </c>
      <c r="K52" s="697">
        <f t="shared" si="11"/>
        <v>0</v>
      </c>
      <c r="L52" s="697">
        <f t="shared" si="11"/>
        <v>0</v>
      </c>
      <c r="M52" s="697">
        <f t="shared" si="11"/>
        <v>0</v>
      </c>
      <c r="N52" s="697">
        <f t="shared" si="11"/>
        <v>0</v>
      </c>
      <c r="O52" s="697">
        <f t="shared" si="11"/>
        <v>0</v>
      </c>
      <c r="P52" s="698">
        <f t="shared" si="9"/>
        <v>0</v>
      </c>
      <c r="Q52" s="663"/>
      <c r="R52" s="637"/>
      <c r="S52" s="637"/>
      <c r="T52" s="637"/>
      <c r="U52" s="637"/>
      <c r="V52" s="637"/>
      <c r="W52" s="637"/>
      <c r="X52" s="637"/>
      <c r="Y52" s="637"/>
      <c r="Z52" s="637"/>
      <c r="AA52" s="637"/>
      <c r="AB52" s="637"/>
      <c r="AC52" s="637"/>
      <c r="AD52" s="637"/>
    </row>
    <row r="53" spans="1:30" s="1" customFormat="1" ht="17.25" thickTop="1" thickBot="1">
      <c r="A53" s="699" t="s">
        <v>192</v>
      </c>
      <c r="B53" s="700"/>
      <c r="C53" s="701">
        <f t="shared" ref="C53:O53" si="12">SUM(C24:C52)</f>
        <v>11600</v>
      </c>
      <c r="D53" s="687">
        <f t="shared" si="12"/>
        <v>0</v>
      </c>
      <c r="E53" s="687">
        <f t="shared" si="12"/>
        <v>2900</v>
      </c>
      <c r="F53" s="687">
        <f t="shared" si="12"/>
        <v>0</v>
      </c>
      <c r="G53" s="687">
        <f t="shared" si="12"/>
        <v>0</v>
      </c>
      <c r="H53" s="687">
        <f t="shared" si="12"/>
        <v>2900</v>
      </c>
      <c r="I53" s="687">
        <f t="shared" si="12"/>
        <v>0</v>
      </c>
      <c r="J53" s="687">
        <f t="shared" si="12"/>
        <v>0</v>
      </c>
      <c r="K53" s="687">
        <f t="shared" si="12"/>
        <v>2900</v>
      </c>
      <c r="L53" s="687">
        <f t="shared" si="12"/>
        <v>0</v>
      </c>
      <c r="M53" s="687">
        <f t="shared" si="12"/>
        <v>0</v>
      </c>
      <c r="N53" s="687">
        <f t="shared" si="12"/>
        <v>2900</v>
      </c>
      <c r="O53" s="687">
        <f t="shared" si="12"/>
        <v>0</v>
      </c>
      <c r="P53" s="688">
        <f t="shared" si="9"/>
        <v>11600</v>
      </c>
      <c r="Q53" s="663"/>
      <c r="R53" s="637"/>
      <c r="S53" s="637"/>
      <c r="T53" s="637"/>
      <c r="U53" s="637"/>
      <c r="V53" s="637"/>
      <c r="W53" s="637"/>
      <c r="X53" s="637"/>
      <c r="Y53" s="637"/>
      <c r="Z53" s="637"/>
      <c r="AA53" s="637"/>
      <c r="AB53" s="637"/>
      <c r="AC53" s="637"/>
      <c r="AD53" s="637"/>
    </row>
    <row r="54" spans="1:30" s="1" customFormat="1" ht="20.25" customHeight="1" thickTop="1">
      <c r="A54" s="702" t="s">
        <v>67</v>
      </c>
      <c r="B54" s="703"/>
      <c r="C54" s="704"/>
      <c r="D54" s="837"/>
      <c r="E54" s="705">
        <f t="shared" ref="E54:O54" si="13">-D15+D52</f>
        <v>-1583.3333333333335</v>
      </c>
      <c r="F54" s="705">
        <f t="shared" si="13"/>
        <v>-1583.3333333333335</v>
      </c>
      <c r="G54" s="705">
        <f t="shared" si="13"/>
        <v>-1583.3333333333335</v>
      </c>
      <c r="H54" s="705">
        <f t="shared" si="13"/>
        <v>-1583.3333333333335</v>
      </c>
      <c r="I54" s="705">
        <f t="shared" si="13"/>
        <v>-1583.3333333333335</v>
      </c>
      <c r="J54" s="705">
        <f t="shared" si="13"/>
        <v>-1583.3333333333335</v>
      </c>
      <c r="K54" s="705">
        <f t="shared" si="13"/>
        <v>-1583.3333333333335</v>
      </c>
      <c r="L54" s="705">
        <f t="shared" si="13"/>
        <v>-1583.3333333333335</v>
      </c>
      <c r="M54" s="705">
        <f t="shared" si="13"/>
        <v>-1583.3333333333335</v>
      </c>
      <c r="N54" s="705">
        <f t="shared" si="13"/>
        <v>-1583.3333333333335</v>
      </c>
      <c r="O54" s="705">
        <f t="shared" si="13"/>
        <v>-1583.3333333333335</v>
      </c>
      <c r="P54" s="706">
        <f>SUM(D54:O54)</f>
        <v>-17416.666666666672</v>
      </c>
      <c r="Q54" s="663"/>
      <c r="R54" s="637"/>
      <c r="S54" s="637"/>
      <c r="T54" s="637"/>
      <c r="U54" s="637"/>
      <c r="V54" s="637"/>
      <c r="W54" s="637"/>
      <c r="X54" s="637"/>
      <c r="Y54" s="637"/>
      <c r="Z54" s="637"/>
      <c r="AA54" s="637"/>
      <c r="AB54" s="637"/>
      <c r="AC54" s="637"/>
      <c r="AD54" s="637"/>
    </row>
    <row r="55" spans="1:30" s="1" customFormat="1" ht="20.25" customHeight="1">
      <c r="A55" s="707"/>
      <c r="B55" s="708"/>
      <c r="C55" s="709"/>
      <c r="D55" s="691"/>
      <c r="E55" s="691"/>
      <c r="F55" s="691"/>
      <c r="G55" s="691"/>
      <c r="H55" s="691"/>
      <c r="I55" s="691"/>
      <c r="J55" s="691"/>
      <c r="K55" s="691"/>
      <c r="L55" s="691"/>
      <c r="M55" s="691"/>
      <c r="N55" s="691"/>
      <c r="O55" s="691"/>
      <c r="P55" s="691"/>
      <c r="Q55" s="663"/>
      <c r="R55" s="637"/>
      <c r="S55" s="637"/>
      <c r="T55" s="637"/>
      <c r="U55" s="637"/>
      <c r="V55" s="637"/>
      <c r="W55" s="637"/>
      <c r="X55" s="637"/>
      <c r="Y55" s="637"/>
      <c r="Z55" s="637"/>
      <c r="AA55" s="637"/>
      <c r="AB55" s="637"/>
      <c r="AC55" s="637"/>
      <c r="AD55" s="637"/>
    </row>
    <row r="56" spans="1:30" s="1" customFormat="1" ht="15.75">
      <c r="A56" s="660" t="s">
        <v>294</v>
      </c>
      <c r="B56" s="655"/>
      <c r="C56" s="661">
        <f>-Finanzierung!C29</f>
        <v>0</v>
      </c>
      <c r="D56" s="710">
        <f t="shared" ref="D56:O56" si="14">D21-D53+D54</f>
        <v>4958.3333333333339</v>
      </c>
      <c r="E56" s="710">
        <f t="shared" si="14"/>
        <v>4441.6666666666679</v>
      </c>
      <c r="F56" s="710">
        <f t="shared" si="14"/>
        <v>8333.3333333333339</v>
      </c>
      <c r="G56" s="710">
        <f t="shared" si="14"/>
        <v>8333.3333333333339</v>
      </c>
      <c r="H56" s="710">
        <f t="shared" si="14"/>
        <v>5433.3333333333339</v>
      </c>
      <c r="I56" s="710">
        <f t="shared" si="14"/>
        <v>8333.3333333333339</v>
      </c>
      <c r="J56" s="710">
        <f t="shared" si="14"/>
        <v>8333.3333333333339</v>
      </c>
      <c r="K56" s="710">
        <f t="shared" si="14"/>
        <v>5433.3333333333339</v>
      </c>
      <c r="L56" s="710">
        <f t="shared" si="14"/>
        <v>8333.3333333333339</v>
      </c>
      <c r="M56" s="710">
        <f t="shared" si="14"/>
        <v>8333.3333333333339</v>
      </c>
      <c r="N56" s="710">
        <f t="shared" si="14"/>
        <v>5433.3333333333339</v>
      </c>
      <c r="O56" s="710">
        <f t="shared" si="14"/>
        <v>8333.3333333333339</v>
      </c>
      <c r="P56" s="711">
        <f>SUM(C56:O56)</f>
        <v>84033.333333333343</v>
      </c>
      <c r="Q56" s="663"/>
      <c r="R56" s="637"/>
      <c r="S56" s="637"/>
      <c r="T56" s="637"/>
      <c r="U56" s="637"/>
      <c r="V56" s="637"/>
      <c r="W56" s="637"/>
      <c r="X56" s="637"/>
      <c r="Y56" s="637"/>
      <c r="Z56" s="637"/>
      <c r="AA56" s="637"/>
      <c r="AB56" s="637"/>
      <c r="AC56" s="637"/>
      <c r="AD56" s="637"/>
    </row>
    <row r="57" spans="1:30" s="1" customFormat="1" ht="16.5" thickBot="1">
      <c r="A57" s="712" t="s">
        <v>68</v>
      </c>
      <c r="B57" s="713"/>
      <c r="C57" s="714"/>
      <c r="D57" s="715">
        <f>C56+D56</f>
        <v>4958.3333333333339</v>
      </c>
      <c r="E57" s="715">
        <f t="shared" ref="E57:O57" si="15">D57+E56</f>
        <v>9400.0000000000018</v>
      </c>
      <c r="F57" s="715">
        <f t="shared" si="15"/>
        <v>17733.333333333336</v>
      </c>
      <c r="G57" s="715">
        <f t="shared" si="15"/>
        <v>26066.666666666672</v>
      </c>
      <c r="H57" s="715">
        <f t="shared" si="15"/>
        <v>31500.000000000007</v>
      </c>
      <c r="I57" s="715">
        <f t="shared" si="15"/>
        <v>39833.333333333343</v>
      </c>
      <c r="J57" s="715">
        <f t="shared" si="15"/>
        <v>48166.666666666679</v>
      </c>
      <c r="K57" s="715">
        <f t="shared" si="15"/>
        <v>53600.000000000015</v>
      </c>
      <c r="L57" s="715">
        <f t="shared" si="15"/>
        <v>61933.33333333335</v>
      </c>
      <c r="M57" s="715">
        <f t="shared" si="15"/>
        <v>70266.666666666686</v>
      </c>
      <c r="N57" s="715">
        <f t="shared" si="15"/>
        <v>75700.000000000015</v>
      </c>
      <c r="O57" s="716">
        <f t="shared" si="15"/>
        <v>84033.333333333343</v>
      </c>
      <c r="P57" s="717"/>
      <c r="Q57" s="663"/>
      <c r="R57" s="637"/>
      <c r="S57" s="637"/>
      <c r="T57" s="637"/>
      <c r="U57" s="637"/>
      <c r="V57" s="637"/>
      <c r="W57" s="637"/>
      <c r="X57" s="637"/>
      <c r="Y57" s="637"/>
      <c r="Z57" s="637"/>
      <c r="AA57" s="637"/>
      <c r="AB57" s="637"/>
      <c r="AC57" s="637"/>
      <c r="AD57" s="637"/>
    </row>
    <row r="58" spans="1:30" s="1" customFormat="1" ht="15.75">
      <c r="A58" s="718"/>
      <c r="B58" s="719"/>
      <c r="C58" s="720"/>
      <c r="D58" s="721"/>
      <c r="E58" s="721"/>
      <c r="F58" s="721"/>
      <c r="G58" s="721"/>
      <c r="H58" s="721"/>
      <c r="I58" s="721"/>
      <c r="J58" s="721"/>
      <c r="K58" s="721"/>
      <c r="L58" s="721"/>
      <c r="M58" s="721"/>
      <c r="N58" s="721"/>
      <c r="O58" s="721"/>
      <c r="P58" s="722"/>
      <c r="Q58" s="693"/>
      <c r="R58" s="637"/>
      <c r="S58" s="637"/>
      <c r="T58" s="637"/>
      <c r="U58" s="637"/>
      <c r="V58" s="637"/>
      <c r="W58" s="637"/>
      <c r="X58" s="637"/>
      <c r="Y58" s="637"/>
      <c r="Z58" s="637"/>
      <c r="AA58" s="637"/>
      <c r="AB58" s="637"/>
      <c r="AC58" s="637"/>
      <c r="AD58" s="637"/>
    </row>
    <row r="59" spans="1:30" ht="15.75">
      <c r="A59" s="723" t="s">
        <v>126</v>
      </c>
      <c r="B59" s="724"/>
      <c r="C59" s="837">
        <f>Finanzierung!C30</f>
        <v>0</v>
      </c>
      <c r="D59" s="677">
        <f>$C59</f>
        <v>0</v>
      </c>
      <c r="E59" s="677">
        <f t="shared" ref="E59:O59" si="16">$C59</f>
        <v>0</v>
      </c>
      <c r="F59" s="677">
        <f t="shared" si="16"/>
        <v>0</v>
      </c>
      <c r="G59" s="677">
        <f t="shared" si="16"/>
        <v>0</v>
      </c>
      <c r="H59" s="677">
        <f t="shared" si="16"/>
        <v>0</v>
      </c>
      <c r="I59" s="677">
        <f t="shared" si="16"/>
        <v>0</v>
      </c>
      <c r="J59" s="677">
        <f t="shared" si="16"/>
        <v>0</v>
      </c>
      <c r="K59" s="677">
        <f t="shared" si="16"/>
        <v>0</v>
      </c>
      <c r="L59" s="677">
        <f t="shared" si="16"/>
        <v>0</v>
      </c>
      <c r="M59" s="677">
        <f t="shared" si="16"/>
        <v>0</v>
      </c>
      <c r="N59" s="677">
        <f t="shared" si="16"/>
        <v>0</v>
      </c>
      <c r="O59" s="677">
        <f t="shared" si="16"/>
        <v>0</v>
      </c>
      <c r="P59" s="725"/>
      <c r="Q59" s="725"/>
      <c r="R59" s="725"/>
      <c r="S59" s="725"/>
      <c r="T59" s="725"/>
      <c r="U59" s="725"/>
      <c r="V59" s="725"/>
      <c r="W59" s="725"/>
      <c r="X59" s="725"/>
      <c r="Y59" s="725"/>
      <c r="Z59" s="725"/>
      <c r="AA59" s="725"/>
      <c r="AB59" s="725"/>
      <c r="AC59" s="725"/>
      <c r="AD59" s="725"/>
    </row>
    <row r="60" spans="1:30" ht="22.5" customHeight="1">
      <c r="A60" s="725"/>
      <c r="B60" s="726"/>
      <c r="C60" s="725"/>
      <c r="D60" s="663" t="str">
        <f>IF(OR(-D57&gt;D59,-E57&gt;E59,-F57&gt;F59),"Kreditrahmen überzogen!","")</f>
        <v/>
      </c>
      <c r="E60" s="725"/>
      <c r="F60" s="725"/>
      <c r="G60" s="663" t="str">
        <f>IF(OR(-G57&gt;G59,-H57&gt;H59,-I57&gt;I59),"Kreditrahmen überzogen!","")</f>
        <v/>
      </c>
      <c r="H60" s="725"/>
      <c r="I60" s="725"/>
      <c r="J60" s="663" t="str">
        <f>IF(OR(-J57&gt;J59,-K57&gt;K59,-L57&gt;L59),"Kreditrahmen überzogen!","")</f>
        <v/>
      </c>
      <c r="K60" s="725"/>
      <c r="L60" s="725"/>
      <c r="M60" s="663" t="str">
        <f>IF(OR(-M57&gt;M59,-N57&gt;N59,-O57&gt;O59),"Kreditrahmen überzogen!","")</f>
        <v/>
      </c>
      <c r="N60" s="725"/>
      <c r="O60" s="725"/>
      <c r="P60" s="725"/>
      <c r="Q60" s="725"/>
      <c r="R60" s="725"/>
      <c r="S60" s="725"/>
      <c r="T60" s="725"/>
      <c r="U60" s="725"/>
      <c r="V60" s="725"/>
      <c r="W60" s="725"/>
      <c r="X60" s="725"/>
      <c r="Y60" s="725"/>
      <c r="Z60" s="725"/>
      <c r="AA60" s="725"/>
      <c r="AB60" s="725"/>
      <c r="AC60" s="725"/>
      <c r="AD60" s="725"/>
    </row>
    <row r="61" spans="1:30">
      <c r="A61" s="725"/>
      <c r="B61" s="726"/>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5"/>
      <c r="AD61" s="725"/>
    </row>
    <row r="62" spans="1:30">
      <c r="A62" s="725"/>
      <c r="B62" s="726"/>
      <c r="C62" s="725"/>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725"/>
      <c r="AD62" s="725"/>
    </row>
    <row r="63" spans="1:30">
      <c r="A63" s="725"/>
      <c r="B63" s="726"/>
      <c r="C63" s="725"/>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row>
    <row r="64" spans="1:30">
      <c r="A64" s="725"/>
      <c r="B64" s="726"/>
      <c r="C64" s="725"/>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row>
    <row r="65" spans="1:30">
      <c r="A65" s="725"/>
      <c r="B65" s="726"/>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row>
    <row r="66" spans="1:30">
      <c r="A66" s="725"/>
      <c r="B66" s="726"/>
      <c r="C66" s="725"/>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725"/>
      <c r="AD66" s="725"/>
    </row>
    <row r="67" spans="1:30">
      <c r="A67" s="725"/>
      <c r="B67" s="726"/>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5"/>
      <c r="AC67" s="725"/>
      <c r="AD67" s="725"/>
    </row>
    <row r="68" spans="1:30">
      <c r="A68" s="725"/>
      <c r="B68" s="726"/>
      <c r="C68" s="725"/>
      <c r="D68" s="725"/>
      <c r="E68" s="725"/>
      <c r="F68" s="725"/>
      <c r="G68" s="725"/>
      <c r="H68" s="725"/>
      <c r="I68" s="725"/>
      <c r="J68" s="725"/>
      <c r="K68" s="725"/>
      <c r="L68" s="725"/>
      <c r="M68" s="725"/>
      <c r="N68" s="725"/>
      <c r="O68" s="725"/>
      <c r="P68" s="725"/>
      <c r="Q68" s="725"/>
      <c r="R68" s="725"/>
      <c r="S68" s="725"/>
      <c r="T68" s="725"/>
      <c r="U68" s="725"/>
      <c r="V68" s="725"/>
      <c r="W68" s="725"/>
      <c r="X68" s="725"/>
      <c r="Y68" s="725"/>
      <c r="Z68" s="725"/>
      <c r="AA68" s="725"/>
      <c r="AB68" s="725"/>
      <c r="AC68" s="725"/>
      <c r="AD68" s="725"/>
    </row>
    <row r="69" spans="1:30">
      <c r="A69" s="725"/>
      <c r="B69" s="726"/>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row>
    <row r="70" spans="1:30">
      <c r="A70" s="725"/>
      <c r="B70" s="726"/>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725"/>
      <c r="AC70" s="725"/>
      <c r="AD70" s="725"/>
    </row>
    <row r="71" spans="1:30">
      <c r="A71" s="725"/>
      <c r="B71" s="726"/>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725"/>
      <c r="AC71" s="725"/>
      <c r="AD71" s="725"/>
    </row>
    <row r="72" spans="1:30">
      <c r="A72" s="725"/>
      <c r="B72" s="726"/>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725"/>
      <c r="AC72" s="725"/>
      <c r="AD72" s="725"/>
    </row>
    <row r="73" spans="1:30">
      <c r="A73" s="725"/>
      <c r="B73" s="726"/>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725"/>
      <c r="AC73" s="725"/>
      <c r="AD73" s="725"/>
    </row>
    <row r="74" spans="1:30">
      <c r="A74" s="725"/>
      <c r="B74" s="726"/>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725"/>
      <c r="AB74" s="725"/>
      <c r="AC74" s="725"/>
      <c r="AD74" s="725"/>
    </row>
    <row r="75" spans="1:30">
      <c r="A75" s="725"/>
      <c r="B75" s="726"/>
      <c r="C75" s="725"/>
      <c r="D75" s="725"/>
      <c r="E75" s="725"/>
      <c r="F75" s="725"/>
      <c r="G75" s="725"/>
      <c r="H75" s="725"/>
      <c r="I75" s="725"/>
      <c r="J75" s="725"/>
      <c r="K75" s="725"/>
      <c r="L75" s="725"/>
      <c r="M75" s="725"/>
      <c r="N75" s="725"/>
      <c r="O75" s="725"/>
      <c r="P75" s="725"/>
      <c r="Q75" s="725"/>
      <c r="R75" s="725"/>
      <c r="S75" s="725"/>
      <c r="T75" s="725"/>
      <c r="U75" s="725"/>
      <c r="V75" s="725"/>
      <c r="W75" s="725"/>
      <c r="X75" s="725"/>
      <c r="Y75" s="725"/>
      <c r="Z75" s="725"/>
      <c r="AA75" s="725"/>
      <c r="AB75" s="725"/>
      <c r="AC75" s="725"/>
      <c r="AD75" s="725"/>
    </row>
    <row r="76" spans="1:30">
      <c r="A76" s="725"/>
      <c r="B76" s="726"/>
      <c r="C76" s="725"/>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row>
    <row r="77" spans="1:30">
      <c r="A77" s="725"/>
      <c r="B77" s="726"/>
      <c r="C77" s="725"/>
      <c r="D77" s="725"/>
      <c r="E77" s="725"/>
      <c r="F77" s="725"/>
      <c r="G77" s="725"/>
      <c r="H77" s="725"/>
      <c r="I77" s="725"/>
      <c r="J77" s="725"/>
      <c r="K77" s="725"/>
      <c r="L77" s="725"/>
      <c r="M77" s="725"/>
      <c r="N77" s="725"/>
      <c r="O77" s="725"/>
      <c r="P77" s="725"/>
      <c r="Q77" s="725"/>
      <c r="R77" s="725"/>
      <c r="S77" s="725"/>
      <c r="T77" s="725"/>
      <c r="U77" s="725"/>
      <c r="V77" s="725"/>
      <c r="W77" s="725"/>
      <c r="X77" s="725"/>
      <c r="Y77" s="725"/>
      <c r="Z77" s="725"/>
      <c r="AA77" s="725"/>
      <c r="AB77" s="725"/>
      <c r="AC77" s="725"/>
      <c r="AD77" s="725"/>
    </row>
    <row r="78" spans="1:30">
      <c r="A78" s="725"/>
      <c r="B78" s="726"/>
      <c r="C78" s="725"/>
      <c r="D78" s="725"/>
      <c r="E78" s="725"/>
      <c r="F78" s="725"/>
      <c r="G78" s="725"/>
      <c r="H78" s="725"/>
      <c r="I78" s="725"/>
      <c r="J78" s="725"/>
      <c r="K78" s="725"/>
      <c r="L78" s="725"/>
      <c r="M78" s="725"/>
      <c r="N78" s="725"/>
      <c r="O78" s="725"/>
      <c r="P78" s="725"/>
      <c r="Q78" s="725"/>
      <c r="R78" s="725"/>
      <c r="S78" s="725"/>
      <c r="T78" s="725"/>
      <c r="U78" s="725"/>
      <c r="V78" s="725"/>
      <c r="W78" s="725"/>
      <c r="X78" s="725"/>
      <c r="Y78" s="725"/>
      <c r="Z78" s="725"/>
      <c r="AA78" s="725"/>
      <c r="AB78" s="725"/>
      <c r="AC78" s="725"/>
      <c r="AD78" s="725"/>
    </row>
    <row r="79" spans="1:30">
      <c r="A79" s="725"/>
      <c r="B79" s="726"/>
      <c r="C79" s="725"/>
      <c r="D79" s="725"/>
      <c r="E79" s="725"/>
      <c r="F79" s="725"/>
      <c r="G79" s="725"/>
      <c r="H79" s="725"/>
      <c r="I79" s="725"/>
      <c r="J79" s="725"/>
      <c r="K79" s="725"/>
      <c r="L79" s="725"/>
      <c r="M79" s="725"/>
      <c r="N79" s="725"/>
      <c r="O79" s="725"/>
      <c r="P79" s="725"/>
      <c r="Q79" s="725"/>
      <c r="R79" s="725"/>
      <c r="S79" s="725"/>
      <c r="T79" s="725"/>
      <c r="U79" s="725"/>
      <c r="V79" s="725"/>
      <c r="W79" s="725"/>
      <c r="X79" s="725"/>
      <c r="Y79" s="725"/>
      <c r="Z79" s="725"/>
      <c r="AA79" s="725"/>
      <c r="AB79" s="725"/>
      <c r="AC79" s="725"/>
      <c r="AD79" s="725"/>
    </row>
    <row r="80" spans="1:30">
      <c r="A80" s="725"/>
      <c r="B80" s="726"/>
      <c r="C80" s="725"/>
      <c r="D80" s="725"/>
      <c r="E80" s="725"/>
      <c r="F80" s="725"/>
      <c r="G80" s="725"/>
      <c r="H80" s="725"/>
      <c r="I80" s="725"/>
      <c r="J80" s="725"/>
      <c r="K80" s="725"/>
      <c r="L80" s="725"/>
      <c r="M80" s="725"/>
      <c r="N80" s="725"/>
      <c r="O80" s="725"/>
      <c r="P80" s="725"/>
      <c r="Q80" s="725"/>
      <c r="R80" s="725"/>
      <c r="S80" s="725"/>
      <c r="T80" s="725"/>
      <c r="U80" s="725"/>
      <c r="V80" s="725"/>
      <c r="W80" s="725"/>
      <c r="X80" s="725"/>
      <c r="Y80" s="725"/>
      <c r="Z80" s="725"/>
      <c r="AA80" s="725"/>
      <c r="AB80" s="725"/>
      <c r="AC80" s="725"/>
      <c r="AD80" s="725"/>
    </row>
    <row r="81" spans="1:30">
      <c r="A81" s="725"/>
      <c r="B81" s="726"/>
      <c r="C81" s="725"/>
      <c r="D81" s="725"/>
      <c r="E81" s="725"/>
      <c r="F81" s="725"/>
      <c r="G81" s="725"/>
      <c r="H81" s="725"/>
      <c r="I81" s="725"/>
      <c r="J81" s="725"/>
      <c r="K81" s="725"/>
      <c r="L81" s="725"/>
      <c r="M81" s="725"/>
      <c r="N81" s="725"/>
      <c r="O81" s="725"/>
      <c r="P81" s="725"/>
      <c r="Q81" s="725"/>
      <c r="R81" s="725"/>
      <c r="S81" s="725"/>
      <c r="T81" s="725"/>
      <c r="U81" s="725"/>
      <c r="V81" s="725"/>
      <c r="W81" s="725"/>
      <c r="X81" s="725"/>
      <c r="Y81" s="725"/>
      <c r="Z81" s="725"/>
      <c r="AA81" s="725"/>
      <c r="AB81" s="725"/>
      <c r="AC81" s="725"/>
      <c r="AD81" s="725"/>
    </row>
    <row r="82" spans="1:30">
      <c r="A82" s="725"/>
      <c r="B82" s="726"/>
      <c r="C82" s="725"/>
      <c r="D82" s="725"/>
      <c r="E82" s="725"/>
      <c r="F82" s="725"/>
      <c r="G82" s="725"/>
      <c r="H82" s="725"/>
      <c r="I82" s="725"/>
      <c r="J82" s="725"/>
      <c r="K82" s="725"/>
      <c r="L82" s="725"/>
      <c r="M82" s="725"/>
      <c r="N82" s="725"/>
      <c r="O82" s="725"/>
      <c r="P82" s="725"/>
      <c r="Q82" s="725"/>
      <c r="R82" s="725"/>
      <c r="S82" s="725"/>
      <c r="T82" s="725"/>
      <c r="U82" s="725"/>
      <c r="V82" s="725"/>
      <c r="W82" s="725"/>
      <c r="X82" s="725"/>
      <c r="Y82" s="725"/>
      <c r="Z82" s="725"/>
      <c r="AA82" s="725"/>
      <c r="AB82" s="725"/>
      <c r="AC82" s="725"/>
      <c r="AD82" s="725"/>
    </row>
    <row r="83" spans="1:30">
      <c r="A83" s="725"/>
      <c r="B83" s="726"/>
      <c r="C83" s="725"/>
      <c r="D83" s="725"/>
      <c r="E83" s="725"/>
      <c r="F83" s="725"/>
      <c r="G83" s="725"/>
      <c r="H83" s="725"/>
      <c r="I83" s="725"/>
      <c r="J83" s="725"/>
      <c r="K83" s="725"/>
      <c r="L83" s="725"/>
      <c r="M83" s="725"/>
      <c r="N83" s="725"/>
      <c r="O83" s="725"/>
      <c r="P83" s="725"/>
      <c r="Q83" s="725"/>
      <c r="R83" s="725"/>
      <c r="S83" s="725"/>
      <c r="T83" s="725"/>
      <c r="U83" s="725"/>
      <c r="V83" s="725"/>
      <c r="W83" s="725"/>
      <c r="X83" s="725"/>
      <c r="Y83" s="725"/>
      <c r="Z83" s="725"/>
      <c r="AA83" s="725"/>
      <c r="AB83" s="725"/>
      <c r="AC83" s="725"/>
      <c r="AD83" s="725"/>
    </row>
    <row r="84" spans="1:30">
      <c r="A84" s="725"/>
      <c r="B84" s="726"/>
      <c r="C84" s="725"/>
      <c r="D84" s="725"/>
      <c r="E84" s="725"/>
      <c r="F84" s="725"/>
      <c r="G84" s="725"/>
      <c r="H84" s="725"/>
      <c r="I84" s="725"/>
      <c r="J84" s="725"/>
      <c r="K84" s="725"/>
      <c r="L84" s="725"/>
      <c r="M84" s="725"/>
      <c r="N84" s="725"/>
      <c r="O84" s="725"/>
      <c r="P84" s="725"/>
      <c r="Q84" s="725"/>
      <c r="R84" s="725"/>
      <c r="S84" s="725"/>
      <c r="T84" s="725"/>
      <c r="U84" s="725"/>
      <c r="V84" s="725"/>
      <c r="W84" s="725"/>
      <c r="X84" s="725"/>
      <c r="Y84" s="725"/>
      <c r="Z84" s="725"/>
      <c r="AA84" s="725"/>
      <c r="AB84" s="725"/>
      <c r="AC84" s="725"/>
      <c r="AD84" s="725"/>
    </row>
    <row r="85" spans="1:30">
      <c r="A85" s="725"/>
      <c r="B85" s="726"/>
      <c r="C85" s="725"/>
      <c r="D85" s="725"/>
      <c r="E85" s="725"/>
      <c r="F85" s="725"/>
      <c r="G85" s="725"/>
      <c r="H85" s="725"/>
      <c r="I85" s="725"/>
      <c r="J85" s="725"/>
      <c r="K85" s="725"/>
      <c r="L85" s="725"/>
      <c r="M85" s="725"/>
      <c r="N85" s="725"/>
      <c r="O85" s="725"/>
      <c r="P85" s="725"/>
      <c r="Q85" s="725"/>
      <c r="R85" s="725"/>
      <c r="S85" s="725"/>
      <c r="T85" s="725"/>
      <c r="U85" s="725"/>
      <c r="V85" s="725"/>
      <c r="W85" s="725"/>
      <c r="X85" s="725"/>
      <c r="Y85" s="725"/>
      <c r="Z85" s="725"/>
      <c r="AA85" s="725"/>
      <c r="AB85" s="725"/>
      <c r="AC85" s="725"/>
      <c r="AD85" s="725"/>
    </row>
    <row r="86" spans="1:30">
      <c r="A86" s="725"/>
      <c r="B86" s="726"/>
      <c r="C86" s="725"/>
      <c r="D86" s="725"/>
      <c r="E86" s="725"/>
      <c r="F86" s="725"/>
      <c r="G86" s="725"/>
      <c r="H86" s="725"/>
      <c r="I86" s="725"/>
      <c r="J86" s="725"/>
      <c r="K86" s="725"/>
      <c r="L86" s="725"/>
      <c r="M86" s="725"/>
      <c r="N86" s="725"/>
      <c r="O86" s="725"/>
      <c r="P86" s="725"/>
      <c r="Q86" s="725"/>
      <c r="R86" s="725"/>
      <c r="S86" s="725"/>
      <c r="T86" s="725"/>
      <c r="U86" s="725"/>
      <c r="V86" s="725"/>
      <c r="W86" s="725"/>
      <c r="X86" s="725"/>
      <c r="Y86" s="725"/>
      <c r="Z86" s="725"/>
      <c r="AA86" s="725"/>
      <c r="AB86" s="725"/>
      <c r="AC86" s="725"/>
      <c r="AD86" s="725"/>
    </row>
    <row r="87" spans="1:30">
      <c r="A87" s="725"/>
      <c r="B87" s="726"/>
      <c r="C87" s="725"/>
      <c r="D87" s="725"/>
      <c r="E87" s="725"/>
      <c r="F87" s="725"/>
      <c r="G87" s="725"/>
      <c r="H87" s="725"/>
      <c r="I87" s="725"/>
      <c r="J87" s="725"/>
      <c r="K87" s="725"/>
      <c r="L87" s="725"/>
      <c r="M87" s="725"/>
      <c r="N87" s="725"/>
      <c r="O87" s="725"/>
      <c r="P87" s="725"/>
      <c r="Q87" s="725"/>
      <c r="R87" s="725"/>
      <c r="S87" s="725"/>
      <c r="T87" s="725"/>
      <c r="U87" s="725"/>
      <c r="V87" s="725"/>
      <c r="W87" s="725"/>
      <c r="X87" s="725"/>
      <c r="Y87" s="725"/>
      <c r="Z87" s="725"/>
      <c r="AA87" s="725"/>
      <c r="AB87" s="725"/>
      <c r="AC87" s="725"/>
      <c r="AD87" s="725"/>
    </row>
    <row r="88" spans="1:30">
      <c r="A88" s="725"/>
      <c r="B88" s="726"/>
      <c r="C88" s="725"/>
      <c r="D88" s="725"/>
      <c r="E88" s="725"/>
      <c r="F88" s="725"/>
      <c r="G88" s="725"/>
      <c r="H88" s="725"/>
      <c r="I88" s="725"/>
      <c r="J88" s="725"/>
      <c r="K88" s="725"/>
      <c r="L88" s="725"/>
      <c r="M88" s="725"/>
      <c r="N88" s="725"/>
      <c r="O88" s="725"/>
      <c r="P88" s="725"/>
      <c r="Q88" s="725"/>
      <c r="R88" s="725"/>
      <c r="S88" s="725"/>
      <c r="T88" s="725"/>
      <c r="U88" s="725"/>
      <c r="V88" s="725"/>
      <c r="W88" s="725"/>
      <c r="X88" s="725"/>
      <c r="Y88" s="725"/>
      <c r="Z88" s="725"/>
      <c r="AA88" s="725"/>
      <c r="AB88" s="725"/>
      <c r="AC88" s="725"/>
      <c r="AD88" s="725"/>
    </row>
    <row r="89" spans="1:30">
      <c r="A89" s="725"/>
      <c r="B89" s="726"/>
      <c r="C89" s="725"/>
      <c r="D89" s="725"/>
      <c r="E89" s="725"/>
      <c r="F89" s="725"/>
      <c r="G89" s="725"/>
      <c r="H89" s="725"/>
      <c r="I89" s="725"/>
      <c r="J89" s="725"/>
      <c r="K89" s="725"/>
      <c r="L89" s="725"/>
      <c r="M89" s="725"/>
      <c r="N89" s="725"/>
      <c r="O89" s="725"/>
      <c r="P89" s="725"/>
      <c r="Q89" s="725"/>
      <c r="R89" s="725"/>
      <c r="S89" s="725"/>
      <c r="T89" s="725"/>
      <c r="U89" s="725"/>
      <c r="V89" s="725"/>
      <c r="W89" s="725"/>
      <c r="X89" s="725"/>
      <c r="Y89" s="725"/>
      <c r="Z89" s="725"/>
      <c r="AA89" s="725"/>
      <c r="AB89" s="725"/>
      <c r="AC89" s="725"/>
      <c r="AD89" s="725"/>
    </row>
    <row r="90" spans="1:30">
      <c r="A90" s="725"/>
      <c r="B90" s="726"/>
      <c r="C90" s="725"/>
      <c r="D90" s="725"/>
      <c r="E90" s="725"/>
      <c r="F90" s="725"/>
      <c r="G90" s="725"/>
      <c r="H90" s="725"/>
      <c r="I90" s="725"/>
      <c r="J90" s="725"/>
      <c r="K90" s="725"/>
      <c r="L90" s="725"/>
      <c r="M90" s="725"/>
      <c r="N90" s="725"/>
      <c r="O90" s="725"/>
      <c r="P90" s="725"/>
      <c r="Q90" s="725"/>
      <c r="R90" s="725"/>
      <c r="S90" s="725"/>
      <c r="T90" s="725"/>
      <c r="U90" s="725"/>
      <c r="V90" s="725"/>
      <c r="W90" s="725"/>
      <c r="X90" s="725"/>
      <c r="Y90" s="725"/>
      <c r="Z90" s="725"/>
      <c r="AA90" s="725"/>
      <c r="AB90" s="725"/>
      <c r="AC90" s="725"/>
      <c r="AD90" s="725"/>
    </row>
    <row r="91" spans="1:30">
      <c r="A91" s="725"/>
      <c r="B91" s="726"/>
      <c r="C91" s="725"/>
      <c r="D91" s="725"/>
      <c r="E91" s="725"/>
      <c r="F91" s="725"/>
      <c r="G91" s="725"/>
      <c r="H91" s="725"/>
      <c r="I91" s="725"/>
      <c r="J91" s="725"/>
      <c r="K91" s="725"/>
      <c r="L91" s="725"/>
      <c r="M91" s="725"/>
      <c r="N91" s="725"/>
      <c r="O91" s="725"/>
      <c r="P91" s="725"/>
      <c r="Q91" s="725"/>
      <c r="R91" s="725"/>
      <c r="S91" s="725"/>
      <c r="T91" s="725"/>
      <c r="U91" s="725"/>
      <c r="V91" s="725"/>
      <c r="W91" s="725"/>
      <c r="X91" s="725"/>
      <c r="Y91" s="725"/>
      <c r="Z91" s="725"/>
      <c r="AA91" s="725"/>
      <c r="AB91" s="725"/>
      <c r="AC91" s="725"/>
      <c r="AD91" s="725"/>
    </row>
    <row r="92" spans="1:30">
      <c r="A92" s="725"/>
      <c r="B92" s="726"/>
      <c r="C92" s="725"/>
      <c r="D92" s="725"/>
      <c r="E92" s="725"/>
      <c r="F92" s="725"/>
      <c r="G92" s="725"/>
      <c r="H92" s="725"/>
      <c r="I92" s="725"/>
      <c r="J92" s="725"/>
      <c r="K92" s="725"/>
      <c r="L92" s="725"/>
      <c r="M92" s="725"/>
      <c r="N92" s="725"/>
      <c r="O92" s="725"/>
      <c r="P92" s="725"/>
      <c r="Q92" s="725"/>
      <c r="R92" s="725"/>
      <c r="S92" s="725"/>
      <c r="T92" s="725"/>
      <c r="U92" s="725"/>
      <c r="V92" s="725"/>
      <c r="W92" s="725"/>
      <c r="X92" s="725"/>
      <c r="Y92" s="725"/>
      <c r="Z92" s="725"/>
      <c r="AA92" s="725"/>
      <c r="AB92" s="725"/>
      <c r="AC92" s="725"/>
      <c r="AD92" s="725"/>
    </row>
    <row r="93" spans="1:30">
      <c r="A93" s="725"/>
      <c r="B93" s="726"/>
      <c r="C93" s="725"/>
      <c r="D93" s="725"/>
      <c r="E93" s="725"/>
      <c r="F93" s="725"/>
      <c r="G93" s="725"/>
      <c r="H93" s="725"/>
      <c r="I93" s="725"/>
      <c r="J93" s="725"/>
      <c r="K93" s="725"/>
      <c r="L93" s="725"/>
      <c r="M93" s="725"/>
      <c r="N93" s="725"/>
      <c r="O93" s="725"/>
      <c r="P93" s="725"/>
      <c r="Q93" s="725"/>
      <c r="R93" s="725"/>
      <c r="S93" s="725"/>
      <c r="T93" s="725"/>
      <c r="U93" s="725"/>
      <c r="V93" s="725"/>
      <c r="W93" s="725"/>
      <c r="X93" s="725"/>
      <c r="Y93" s="725"/>
      <c r="Z93" s="725"/>
      <c r="AA93" s="725"/>
      <c r="AB93" s="725"/>
      <c r="AC93" s="725"/>
      <c r="AD93" s="725"/>
    </row>
    <row r="94" spans="1:30">
      <c r="A94" s="725"/>
      <c r="B94" s="726"/>
      <c r="C94" s="725"/>
      <c r="D94" s="725"/>
      <c r="E94" s="725"/>
      <c r="F94" s="725"/>
      <c r="G94" s="725"/>
      <c r="H94" s="725"/>
      <c r="I94" s="725"/>
      <c r="J94" s="725"/>
      <c r="K94" s="725"/>
      <c r="L94" s="725"/>
      <c r="M94" s="725"/>
      <c r="N94" s="725"/>
      <c r="O94" s="725"/>
      <c r="P94" s="725"/>
      <c r="Q94" s="725"/>
      <c r="R94" s="725"/>
      <c r="S94" s="725"/>
      <c r="T94" s="725"/>
      <c r="U94" s="725"/>
      <c r="V94" s="725"/>
      <c r="W94" s="725"/>
      <c r="X94" s="725"/>
      <c r="Y94" s="725"/>
      <c r="Z94" s="725"/>
      <c r="AA94" s="725"/>
      <c r="AB94" s="725"/>
      <c r="AC94" s="725"/>
      <c r="AD94" s="725"/>
    </row>
    <row r="95" spans="1:30">
      <c r="A95" s="725"/>
      <c r="B95" s="726"/>
      <c r="C95" s="725"/>
      <c r="D95" s="725"/>
      <c r="E95" s="725"/>
      <c r="F95" s="725"/>
      <c r="G95" s="725"/>
      <c r="H95" s="725"/>
      <c r="I95" s="725"/>
      <c r="J95" s="725"/>
      <c r="K95" s="725"/>
      <c r="L95" s="725"/>
      <c r="M95" s="725"/>
      <c r="N95" s="725"/>
      <c r="O95" s="725"/>
      <c r="P95" s="725"/>
      <c r="Q95" s="725"/>
      <c r="R95" s="725"/>
      <c r="S95" s="725"/>
      <c r="T95" s="725"/>
      <c r="U95" s="725"/>
      <c r="V95" s="725"/>
      <c r="W95" s="725"/>
      <c r="X95" s="725"/>
      <c r="Y95" s="725"/>
      <c r="Z95" s="725"/>
      <c r="AA95" s="725"/>
      <c r="AB95" s="725"/>
      <c r="AC95" s="725"/>
      <c r="AD95" s="725"/>
    </row>
    <row r="96" spans="1:30">
      <c r="A96" s="725"/>
      <c r="B96" s="726"/>
      <c r="C96" s="725"/>
      <c r="D96" s="725"/>
      <c r="E96" s="725"/>
      <c r="F96" s="725"/>
      <c r="G96" s="725"/>
      <c r="H96" s="725"/>
      <c r="I96" s="725"/>
      <c r="J96" s="725"/>
      <c r="K96" s="725"/>
      <c r="L96" s="725"/>
      <c r="M96" s="725"/>
      <c r="N96" s="725"/>
      <c r="O96" s="725"/>
      <c r="P96" s="725"/>
      <c r="Q96" s="725"/>
      <c r="R96" s="725"/>
      <c r="S96" s="725"/>
      <c r="T96" s="725"/>
      <c r="U96" s="725"/>
      <c r="V96" s="725"/>
      <c r="W96" s="725"/>
      <c r="X96" s="725"/>
      <c r="Y96" s="725"/>
      <c r="Z96" s="725"/>
      <c r="AA96" s="725"/>
      <c r="AB96" s="725"/>
      <c r="AC96" s="725"/>
      <c r="AD96" s="725"/>
    </row>
    <row r="97" spans="1:30">
      <c r="A97" s="725"/>
      <c r="B97" s="726"/>
      <c r="C97" s="725"/>
      <c r="D97" s="725"/>
      <c r="E97" s="725"/>
      <c r="F97" s="725"/>
      <c r="G97" s="725"/>
      <c r="H97" s="725"/>
      <c r="I97" s="725"/>
      <c r="J97" s="725"/>
      <c r="K97" s="725"/>
      <c r="L97" s="725"/>
      <c r="M97" s="725"/>
      <c r="N97" s="725"/>
      <c r="O97" s="725"/>
      <c r="P97" s="725"/>
      <c r="Q97" s="725"/>
      <c r="R97" s="725"/>
      <c r="S97" s="725"/>
      <c r="T97" s="725"/>
      <c r="U97" s="725"/>
      <c r="V97" s="725"/>
      <c r="W97" s="725"/>
      <c r="X97" s="725"/>
      <c r="Y97" s="725"/>
      <c r="Z97" s="725"/>
      <c r="AA97" s="725"/>
      <c r="AB97" s="725"/>
      <c r="AC97" s="725"/>
      <c r="AD97" s="725"/>
    </row>
    <row r="98" spans="1:30">
      <c r="A98" s="725"/>
      <c r="B98" s="726"/>
      <c r="C98" s="725"/>
      <c r="D98" s="725"/>
      <c r="E98" s="725"/>
      <c r="F98" s="725"/>
      <c r="G98" s="725"/>
      <c r="H98" s="725"/>
      <c r="I98" s="725"/>
      <c r="J98" s="725"/>
      <c r="K98" s="725"/>
      <c r="L98" s="725"/>
      <c r="M98" s="725"/>
      <c r="N98" s="725"/>
      <c r="O98" s="725"/>
      <c r="P98" s="725"/>
      <c r="Q98" s="725"/>
      <c r="R98" s="725"/>
      <c r="S98" s="725"/>
      <c r="T98" s="725"/>
      <c r="U98" s="725"/>
      <c r="V98" s="725"/>
      <c r="W98" s="725"/>
      <c r="X98" s="725"/>
      <c r="Y98" s="725"/>
      <c r="Z98" s="725"/>
      <c r="AA98" s="725"/>
      <c r="AB98" s="725"/>
      <c r="AC98" s="725"/>
      <c r="AD98" s="725"/>
    </row>
    <row r="99" spans="1:30">
      <c r="A99" s="725"/>
      <c r="B99" s="726"/>
      <c r="C99" s="725"/>
      <c r="D99" s="725"/>
      <c r="E99" s="725"/>
      <c r="F99" s="725"/>
      <c r="G99" s="725"/>
      <c r="H99" s="725"/>
      <c r="I99" s="725"/>
      <c r="J99" s="725"/>
      <c r="K99" s="725"/>
      <c r="L99" s="725"/>
      <c r="M99" s="725"/>
      <c r="N99" s="725"/>
      <c r="O99" s="725"/>
      <c r="P99" s="725"/>
      <c r="Q99" s="725"/>
      <c r="R99" s="725"/>
      <c r="S99" s="725"/>
      <c r="T99" s="725"/>
      <c r="U99" s="725"/>
      <c r="V99" s="725"/>
      <c r="W99" s="725"/>
      <c r="X99" s="725"/>
      <c r="Y99" s="725"/>
      <c r="Z99" s="725"/>
      <c r="AA99" s="725"/>
      <c r="AB99" s="725"/>
      <c r="AC99" s="725"/>
      <c r="AD99" s="725"/>
    </row>
    <row r="100" spans="1:30">
      <c r="A100" s="725"/>
      <c r="B100" s="726"/>
      <c r="C100" s="725"/>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25"/>
      <c r="Z100" s="725"/>
      <c r="AA100" s="725"/>
      <c r="AB100" s="725"/>
      <c r="AC100" s="725"/>
      <c r="AD100" s="725"/>
    </row>
    <row r="101" spans="1:30">
      <c r="A101" s="725"/>
      <c r="B101" s="726"/>
      <c r="C101" s="725"/>
      <c r="D101" s="725"/>
      <c r="E101" s="725"/>
      <c r="F101" s="725"/>
      <c r="G101" s="725"/>
      <c r="H101" s="725"/>
      <c r="I101" s="725"/>
      <c r="J101" s="725"/>
      <c r="K101" s="725"/>
      <c r="L101" s="725"/>
      <c r="M101" s="725"/>
      <c r="N101" s="725"/>
      <c r="O101" s="725"/>
      <c r="P101" s="725"/>
      <c r="Q101" s="725"/>
      <c r="R101" s="725"/>
      <c r="S101" s="725"/>
      <c r="T101" s="725"/>
      <c r="U101" s="725"/>
      <c r="V101" s="725"/>
      <c r="W101" s="725"/>
      <c r="X101" s="725"/>
      <c r="Y101" s="725"/>
      <c r="Z101" s="725"/>
      <c r="AA101" s="725"/>
      <c r="AB101" s="725"/>
      <c r="AC101" s="725"/>
      <c r="AD101" s="725"/>
    </row>
    <row r="102" spans="1:30">
      <c r="A102" s="725"/>
      <c r="B102" s="726"/>
      <c r="C102" s="725"/>
      <c r="D102" s="725"/>
      <c r="E102" s="725"/>
      <c r="F102" s="725"/>
      <c r="G102" s="725"/>
      <c r="H102" s="725"/>
      <c r="I102" s="725"/>
      <c r="J102" s="725"/>
      <c r="K102" s="725"/>
      <c r="L102" s="725"/>
      <c r="M102" s="725"/>
      <c r="N102" s="725"/>
      <c r="O102" s="725"/>
      <c r="P102" s="725"/>
      <c r="Q102" s="725"/>
      <c r="R102" s="725"/>
      <c r="S102" s="725"/>
      <c r="T102" s="725"/>
      <c r="U102" s="725"/>
      <c r="V102" s="725"/>
      <c r="W102" s="725"/>
      <c r="X102" s="725"/>
      <c r="Y102" s="725"/>
      <c r="Z102" s="725"/>
      <c r="AA102" s="725"/>
      <c r="AB102" s="725"/>
      <c r="AC102" s="725"/>
      <c r="AD102" s="725"/>
    </row>
    <row r="103" spans="1:30">
      <c r="A103" s="725"/>
      <c r="B103" s="726"/>
      <c r="C103" s="725"/>
      <c r="D103" s="725"/>
      <c r="E103" s="725"/>
      <c r="F103" s="725"/>
      <c r="G103" s="725"/>
      <c r="H103" s="725"/>
      <c r="I103" s="725"/>
      <c r="J103" s="725"/>
      <c r="K103" s="725"/>
      <c r="L103" s="725"/>
      <c r="M103" s="725"/>
      <c r="N103" s="725"/>
      <c r="O103" s="725"/>
      <c r="P103" s="725"/>
      <c r="Q103" s="725"/>
      <c r="R103" s="725"/>
      <c r="S103" s="725"/>
      <c r="T103" s="725"/>
      <c r="U103" s="725"/>
      <c r="V103" s="725"/>
      <c r="W103" s="725"/>
      <c r="X103" s="725"/>
      <c r="Y103" s="725"/>
      <c r="Z103" s="725"/>
      <c r="AA103" s="725"/>
      <c r="AB103" s="725"/>
      <c r="AC103" s="725"/>
      <c r="AD103" s="725"/>
    </row>
    <row r="104" spans="1:30">
      <c r="A104" s="725"/>
      <c r="B104" s="726"/>
      <c r="C104" s="725"/>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25"/>
      <c r="AA104" s="725"/>
      <c r="AB104" s="725"/>
      <c r="AC104" s="725"/>
      <c r="AD104" s="725"/>
    </row>
    <row r="105" spans="1:30">
      <c r="A105" s="725"/>
      <c r="B105" s="726"/>
      <c r="C105" s="725"/>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25"/>
      <c r="Z105" s="725"/>
      <c r="AA105" s="725"/>
      <c r="AB105" s="725"/>
      <c r="AC105" s="725"/>
      <c r="AD105" s="725"/>
    </row>
    <row r="106" spans="1:30">
      <c r="A106" s="725"/>
      <c r="B106" s="726"/>
      <c r="C106" s="725"/>
      <c r="D106" s="725"/>
      <c r="E106" s="725"/>
      <c r="F106" s="725"/>
      <c r="G106" s="725"/>
      <c r="H106" s="725"/>
      <c r="I106" s="725"/>
      <c r="J106" s="725"/>
      <c r="K106" s="725"/>
      <c r="L106" s="725"/>
      <c r="M106" s="725"/>
      <c r="N106" s="725"/>
      <c r="O106" s="725"/>
      <c r="P106" s="725"/>
      <c r="Q106" s="725"/>
      <c r="R106" s="725"/>
      <c r="S106" s="725"/>
      <c r="T106" s="725"/>
      <c r="U106" s="725"/>
      <c r="V106" s="725"/>
      <c r="W106" s="725"/>
      <c r="X106" s="725"/>
      <c r="Y106" s="725"/>
      <c r="Z106" s="725"/>
      <c r="AA106" s="725"/>
      <c r="AB106" s="725"/>
      <c r="AC106" s="725"/>
      <c r="AD106" s="725"/>
    </row>
    <row r="107" spans="1:30">
      <c r="A107" s="725"/>
      <c r="B107" s="726"/>
      <c r="C107" s="725"/>
      <c r="D107" s="725"/>
      <c r="E107" s="725"/>
      <c r="F107" s="725"/>
      <c r="G107" s="725"/>
      <c r="H107" s="725"/>
      <c r="I107" s="725"/>
      <c r="J107" s="725"/>
      <c r="K107" s="725"/>
      <c r="L107" s="725"/>
      <c r="M107" s="725"/>
      <c r="N107" s="725"/>
      <c r="O107" s="725"/>
      <c r="P107" s="725"/>
      <c r="Q107" s="725"/>
      <c r="R107" s="725"/>
      <c r="S107" s="725"/>
      <c r="T107" s="725"/>
      <c r="U107" s="725"/>
      <c r="V107" s="725"/>
      <c r="W107" s="725"/>
      <c r="X107" s="725"/>
      <c r="Y107" s="725"/>
      <c r="Z107" s="725"/>
      <c r="AA107" s="725"/>
      <c r="AB107" s="725"/>
      <c r="AC107" s="725"/>
      <c r="AD107" s="725"/>
    </row>
    <row r="108" spans="1:30">
      <c r="A108" s="725"/>
      <c r="B108" s="726"/>
      <c r="C108" s="725"/>
      <c r="D108" s="725"/>
      <c r="E108" s="725"/>
      <c r="F108" s="725"/>
      <c r="G108" s="725"/>
      <c r="H108" s="725"/>
      <c r="I108" s="725"/>
      <c r="J108" s="725"/>
      <c r="K108" s="725"/>
      <c r="L108" s="725"/>
      <c r="M108" s="725"/>
      <c r="N108" s="725"/>
      <c r="O108" s="725"/>
      <c r="P108" s="725"/>
      <c r="Q108" s="725"/>
      <c r="R108" s="725"/>
      <c r="S108" s="725"/>
      <c r="T108" s="725"/>
      <c r="U108" s="725"/>
      <c r="V108" s="725"/>
      <c r="W108" s="725"/>
      <c r="X108" s="725"/>
      <c r="Y108" s="725"/>
      <c r="Z108" s="725"/>
      <c r="AA108" s="725"/>
      <c r="AB108" s="725"/>
      <c r="AC108" s="725"/>
      <c r="AD108" s="725"/>
    </row>
    <row r="109" spans="1:30">
      <c r="A109" s="725"/>
      <c r="B109" s="726"/>
      <c r="C109" s="725"/>
      <c r="D109" s="725"/>
      <c r="E109" s="725"/>
      <c r="F109" s="725"/>
      <c r="G109" s="725"/>
      <c r="H109" s="725"/>
      <c r="I109" s="725"/>
      <c r="J109" s="725"/>
      <c r="K109" s="725"/>
      <c r="L109" s="725"/>
      <c r="M109" s="725"/>
      <c r="N109" s="725"/>
      <c r="O109" s="725"/>
      <c r="P109" s="725"/>
      <c r="Q109" s="725"/>
      <c r="R109" s="725"/>
      <c r="S109" s="725"/>
      <c r="T109" s="725"/>
      <c r="U109" s="725"/>
      <c r="V109" s="725"/>
      <c r="W109" s="725"/>
      <c r="X109" s="725"/>
      <c r="Y109" s="725"/>
      <c r="Z109" s="725"/>
      <c r="AA109" s="725"/>
      <c r="AB109" s="725"/>
      <c r="AC109" s="725"/>
      <c r="AD109" s="725"/>
    </row>
    <row r="110" spans="1:30">
      <c r="A110" s="725"/>
      <c r="B110" s="726"/>
      <c r="C110" s="725"/>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c r="AD110" s="725"/>
    </row>
    <row r="111" spans="1:30">
      <c r="A111" s="725"/>
      <c r="B111" s="726"/>
      <c r="C111" s="725"/>
      <c r="D111" s="725"/>
      <c r="E111" s="725"/>
      <c r="F111" s="725"/>
      <c r="G111" s="725"/>
      <c r="H111" s="725"/>
      <c r="I111" s="725"/>
      <c r="J111" s="725"/>
      <c r="K111" s="725"/>
      <c r="L111" s="725"/>
      <c r="M111" s="725"/>
      <c r="N111" s="725"/>
      <c r="O111" s="725"/>
      <c r="P111" s="725"/>
      <c r="Q111" s="725"/>
      <c r="R111" s="725"/>
      <c r="S111" s="725"/>
      <c r="T111" s="725"/>
      <c r="U111" s="725"/>
      <c r="V111" s="725"/>
      <c r="W111" s="725"/>
      <c r="X111" s="725"/>
      <c r="Y111" s="725"/>
      <c r="Z111" s="725"/>
      <c r="AA111" s="725"/>
      <c r="AB111" s="725"/>
      <c r="AC111" s="725"/>
      <c r="AD111" s="725"/>
    </row>
    <row r="112" spans="1:30">
      <c r="A112" s="725"/>
      <c r="B112" s="726"/>
      <c r="C112" s="725"/>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5"/>
      <c r="AA112" s="725"/>
      <c r="AB112" s="725"/>
      <c r="AC112" s="725"/>
      <c r="AD112" s="725"/>
    </row>
    <row r="113" spans="1:30">
      <c r="A113" s="725"/>
      <c r="B113" s="726"/>
      <c r="C113" s="725"/>
      <c r="D113" s="725"/>
      <c r="E113" s="725"/>
      <c r="F113" s="725"/>
      <c r="G113" s="725"/>
      <c r="H113" s="725"/>
      <c r="I113" s="725"/>
      <c r="J113" s="725"/>
      <c r="K113" s="725"/>
      <c r="L113" s="725"/>
      <c r="M113" s="725"/>
      <c r="N113" s="725"/>
      <c r="O113" s="725"/>
      <c r="P113" s="725"/>
      <c r="Q113" s="725"/>
      <c r="R113" s="725"/>
      <c r="S113" s="725"/>
      <c r="T113" s="725"/>
      <c r="U113" s="725"/>
      <c r="V113" s="725"/>
      <c r="W113" s="725"/>
      <c r="X113" s="725"/>
      <c r="Y113" s="725"/>
      <c r="Z113" s="725"/>
      <c r="AA113" s="725"/>
      <c r="AB113" s="725"/>
      <c r="AC113" s="725"/>
      <c r="AD113" s="725"/>
    </row>
    <row r="114" spans="1:30">
      <c r="A114" s="725"/>
      <c r="B114" s="726"/>
      <c r="C114" s="725"/>
      <c r="D114" s="725"/>
      <c r="E114" s="725"/>
      <c r="F114" s="725"/>
      <c r="G114" s="725"/>
      <c r="H114" s="725"/>
      <c r="I114" s="725"/>
      <c r="J114" s="725"/>
      <c r="K114" s="725"/>
      <c r="L114" s="725"/>
      <c r="M114" s="725"/>
      <c r="N114" s="725"/>
      <c r="O114" s="725"/>
      <c r="P114" s="725"/>
      <c r="Q114" s="725"/>
      <c r="R114" s="725"/>
      <c r="S114" s="725"/>
      <c r="T114" s="725"/>
      <c r="U114" s="725"/>
      <c r="V114" s="725"/>
      <c r="W114" s="725"/>
      <c r="X114" s="725"/>
      <c r="Y114" s="725"/>
      <c r="Z114" s="725"/>
      <c r="AA114" s="725"/>
      <c r="AB114" s="725"/>
      <c r="AC114" s="725"/>
      <c r="AD114" s="725"/>
    </row>
    <row r="115" spans="1:30">
      <c r="A115" s="725"/>
      <c r="B115" s="726"/>
      <c r="C115" s="725"/>
      <c r="D115" s="725"/>
      <c r="E115" s="725"/>
      <c r="F115" s="725"/>
      <c r="G115" s="725"/>
      <c r="H115" s="725"/>
      <c r="I115" s="725"/>
      <c r="J115" s="725"/>
      <c r="K115" s="725"/>
      <c r="L115" s="725"/>
      <c r="M115" s="725"/>
      <c r="N115" s="725"/>
      <c r="O115" s="725"/>
      <c r="P115" s="725"/>
      <c r="Q115" s="725"/>
      <c r="R115" s="725"/>
      <c r="S115" s="725"/>
      <c r="T115" s="725"/>
      <c r="U115" s="725"/>
      <c r="V115" s="725"/>
      <c r="W115" s="725"/>
      <c r="X115" s="725"/>
      <c r="Y115" s="725"/>
      <c r="Z115" s="725"/>
      <c r="AA115" s="725"/>
      <c r="AB115" s="725"/>
      <c r="AC115" s="725"/>
      <c r="AD115" s="725"/>
    </row>
    <row r="116" spans="1:30">
      <c r="A116" s="725"/>
      <c r="B116" s="726"/>
      <c r="C116" s="725"/>
      <c r="D116" s="725"/>
      <c r="E116" s="725"/>
      <c r="F116" s="725"/>
      <c r="G116" s="725"/>
      <c r="H116" s="725"/>
      <c r="I116" s="725"/>
      <c r="J116" s="725"/>
      <c r="K116" s="725"/>
      <c r="L116" s="725"/>
      <c r="M116" s="725"/>
      <c r="N116" s="725"/>
      <c r="O116" s="725"/>
      <c r="P116" s="725"/>
      <c r="Q116" s="725"/>
      <c r="R116" s="725"/>
      <c r="S116" s="725"/>
      <c r="T116" s="725"/>
      <c r="U116" s="725"/>
      <c r="V116" s="725"/>
      <c r="W116" s="725"/>
      <c r="X116" s="725"/>
      <c r="Y116" s="725"/>
      <c r="Z116" s="725"/>
      <c r="AA116" s="725"/>
      <c r="AB116" s="725"/>
      <c r="AC116" s="725"/>
      <c r="AD116" s="725"/>
    </row>
    <row r="117" spans="1:30">
      <c r="A117" s="725"/>
      <c r="B117" s="726"/>
      <c r="C117" s="725"/>
      <c r="D117" s="725"/>
      <c r="E117" s="725"/>
      <c r="F117" s="725"/>
      <c r="G117" s="725"/>
      <c r="H117" s="725"/>
      <c r="I117" s="725"/>
      <c r="J117" s="725"/>
      <c r="K117" s="725"/>
      <c r="L117" s="725"/>
      <c r="M117" s="725"/>
      <c r="N117" s="725"/>
      <c r="O117" s="725"/>
      <c r="P117" s="725"/>
      <c r="Q117" s="725"/>
      <c r="R117" s="725"/>
      <c r="S117" s="725"/>
      <c r="T117" s="725"/>
      <c r="U117" s="725"/>
      <c r="V117" s="725"/>
      <c r="W117" s="725"/>
      <c r="X117" s="725"/>
      <c r="Y117" s="725"/>
      <c r="Z117" s="725"/>
      <c r="AA117" s="725"/>
      <c r="AB117" s="725"/>
      <c r="AC117" s="725"/>
      <c r="AD117" s="725"/>
    </row>
    <row r="118" spans="1:30">
      <c r="A118" s="725"/>
      <c r="B118" s="726"/>
      <c r="C118" s="725"/>
      <c r="D118" s="725"/>
      <c r="E118" s="725"/>
      <c r="F118" s="725"/>
      <c r="G118" s="725"/>
      <c r="H118" s="725"/>
      <c r="I118" s="725"/>
      <c r="J118" s="725"/>
      <c r="K118" s="725"/>
      <c r="L118" s="725"/>
      <c r="M118" s="725"/>
      <c r="N118" s="725"/>
      <c r="O118" s="725"/>
      <c r="P118" s="725"/>
      <c r="Q118" s="725"/>
      <c r="R118" s="725"/>
      <c r="S118" s="725"/>
      <c r="T118" s="725"/>
      <c r="U118" s="725"/>
      <c r="V118" s="725"/>
      <c r="W118" s="725"/>
      <c r="X118" s="725"/>
      <c r="Y118" s="725"/>
      <c r="Z118" s="725"/>
      <c r="AA118" s="725"/>
      <c r="AB118" s="725"/>
      <c r="AC118" s="725"/>
      <c r="AD118" s="725"/>
    </row>
    <row r="119" spans="1:30">
      <c r="A119" s="725"/>
      <c r="B119" s="726"/>
      <c r="C119" s="725"/>
      <c r="D119" s="725"/>
      <c r="E119" s="725"/>
      <c r="F119" s="725"/>
      <c r="G119" s="725"/>
      <c r="H119" s="725"/>
      <c r="I119" s="725"/>
      <c r="J119" s="725"/>
      <c r="K119" s="725"/>
      <c r="L119" s="725"/>
      <c r="M119" s="725"/>
      <c r="N119" s="725"/>
      <c r="O119" s="725"/>
      <c r="P119" s="725"/>
      <c r="Q119" s="725"/>
      <c r="R119" s="725"/>
      <c r="S119" s="725"/>
      <c r="T119" s="725"/>
      <c r="U119" s="725"/>
      <c r="V119" s="725"/>
      <c r="W119" s="725"/>
      <c r="X119" s="725"/>
      <c r="Y119" s="725"/>
      <c r="Z119" s="725"/>
      <c r="AA119" s="725"/>
      <c r="AB119" s="725"/>
      <c r="AC119" s="725"/>
      <c r="AD119" s="725"/>
    </row>
    <row r="120" spans="1:30">
      <c r="A120" s="725"/>
      <c r="B120" s="726"/>
      <c r="C120" s="725"/>
      <c r="D120" s="725"/>
      <c r="E120" s="725"/>
      <c r="F120" s="725"/>
      <c r="G120" s="725"/>
      <c r="H120" s="725"/>
      <c r="I120" s="725"/>
      <c r="J120" s="725"/>
      <c r="K120" s="725"/>
      <c r="L120" s="725"/>
      <c r="M120" s="725"/>
      <c r="N120" s="725"/>
      <c r="O120" s="725"/>
      <c r="P120" s="725"/>
      <c r="Q120" s="725"/>
      <c r="R120" s="725"/>
      <c r="S120" s="725"/>
      <c r="T120" s="725"/>
      <c r="U120" s="725"/>
      <c r="V120" s="725"/>
      <c r="W120" s="725"/>
      <c r="X120" s="725"/>
      <c r="Y120" s="725"/>
      <c r="Z120" s="725"/>
      <c r="AA120" s="725"/>
      <c r="AB120" s="725"/>
      <c r="AC120" s="725"/>
      <c r="AD120" s="725"/>
    </row>
    <row r="121" spans="1:30">
      <c r="A121" s="725"/>
      <c r="B121" s="726"/>
      <c r="C121" s="725"/>
      <c r="D121" s="725"/>
      <c r="E121" s="725"/>
      <c r="F121" s="725"/>
      <c r="G121" s="725"/>
      <c r="H121" s="725"/>
      <c r="I121" s="725"/>
      <c r="J121" s="725"/>
      <c r="K121" s="725"/>
      <c r="L121" s="725"/>
      <c r="M121" s="725"/>
      <c r="N121" s="725"/>
      <c r="O121" s="725"/>
      <c r="P121" s="725"/>
      <c r="Q121" s="725"/>
      <c r="R121" s="725"/>
      <c r="S121" s="725"/>
      <c r="T121" s="725"/>
      <c r="U121" s="725"/>
      <c r="V121" s="725"/>
      <c r="W121" s="725"/>
      <c r="X121" s="725"/>
      <c r="Y121" s="725"/>
      <c r="Z121" s="725"/>
      <c r="AA121" s="725"/>
      <c r="AB121" s="725"/>
      <c r="AC121" s="725"/>
      <c r="AD121" s="725"/>
    </row>
    <row r="122" spans="1:30">
      <c r="A122" s="725"/>
      <c r="B122" s="726"/>
      <c r="C122" s="725"/>
      <c r="D122" s="725"/>
      <c r="E122" s="725"/>
      <c r="F122" s="725"/>
      <c r="G122" s="725"/>
      <c r="H122" s="725"/>
      <c r="I122" s="725"/>
      <c r="J122" s="725"/>
      <c r="K122" s="725"/>
      <c r="L122" s="725"/>
      <c r="M122" s="725"/>
      <c r="N122" s="725"/>
      <c r="O122" s="725"/>
      <c r="P122" s="725"/>
      <c r="Q122" s="725"/>
      <c r="R122" s="725"/>
      <c r="S122" s="725"/>
      <c r="T122" s="725"/>
      <c r="U122" s="725"/>
      <c r="V122" s="725"/>
      <c r="W122" s="725"/>
      <c r="X122" s="725"/>
      <c r="Y122" s="725"/>
      <c r="Z122" s="725"/>
      <c r="AA122" s="725"/>
      <c r="AB122" s="725"/>
      <c r="AC122" s="725"/>
      <c r="AD122" s="725"/>
    </row>
    <row r="123" spans="1:30">
      <c r="A123" s="725"/>
      <c r="B123" s="726"/>
      <c r="C123" s="725"/>
      <c r="D123" s="725"/>
      <c r="E123" s="725"/>
      <c r="F123" s="725"/>
      <c r="G123" s="725"/>
      <c r="H123" s="725"/>
      <c r="I123" s="725"/>
      <c r="J123" s="725"/>
      <c r="K123" s="725"/>
      <c r="L123" s="725"/>
      <c r="M123" s="725"/>
      <c r="N123" s="725"/>
      <c r="O123" s="725"/>
      <c r="P123" s="725"/>
      <c r="Q123" s="725"/>
      <c r="R123" s="725"/>
      <c r="S123" s="725"/>
      <c r="T123" s="725"/>
      <c r="U123" s="725"/>
      <c r="V123" s="725"/>
      <c r="W123" s="725"/>
      <c r="X123" s="725"/>
      <c r="Y123" s="725"/>
      <c r="Z123" s="725"/>
      <c r="AA123" s="725"/>
      <c r="AB123" s="725"/>
      <c r="AC123" s="725"/>
      <c r="AD123" s="725"/>
    </row>
    <row r="124" spans="1:30">
      <c r="A124" s="725"/>
      <c r="B124" s="726"/>
      <c r="C124" s="725"/>
      <c r="D124" s="725"/>
      <c r="E124" s="725"/>
      <c r="F124" s="725"/>
      <c r="G124" s="725"/>
      <c r="H124" s="725"/>
      <c r="I124" s="725"/>
      <c r="J124" s="725"/>
      <c r="K124" s="725"/>
      <c r="L124" s="725"/>
      <c r="M124" s="725"/>
      <c r="N124" s="725"/>
      <c r="O124" s="725"/>
      <c r="P124" s="725"/>
      <c r="Q124" s="725"/>
      <c r="R124" s="725"/>
      <c r="S124" s="725"/>
      <c r="T124" s="725"/>
      <c r="U124" s="725"/>
      <c r="V124" s="725"/>
      <c r="W124" s="725"/>
      <c r="X124" s="725"/>
      <c r="Y124" s="725"/>
      <c r="Z124" s="725"/>
      <c r="AA124" s="725"/>
      <c r="AB124" s="725"/>
      <c r="AC124" s="725"/>
      <c r="AD124" s="725"/>
    </row>
    <row r="125" spans="1:30">
      <c r="A125" s="725"/>
      <c r="B125" s="726"/>
      <c r="C125" s="725"/>
      <c r="D125" s="725"/>
      <c r="E125" s="725"/>
      <c r="F125" s="725"/>
      <c r="G125" s="725"/>
      <c r="H125" s="725"/>
      <c r="I125" s="725"/>
      <c r="J125" s="725"/>
      <c r="K125" s="725"/>
      <c r="L125" s="725"/>
      <c r="M125" s="725"/>
      <c r="N125" s="725"/>
      <c r="O125" s="725"/>
      <c r="P125" s="725"/>
      <c r="Q125" s="725"/>
      <c r="R125" s="725"/>
      <c r="S125" s="725"/>
      <c r="T125" s="725"/>
      <c r="U125" s="725"/>
      <c r="V125" s="725"/>
      <c r="W125" s="725"/>
      <c r="X125" s="725"/>
      <c r="Y125" s="725"/>
      <c r="Z125" s="725"/>
      <c r="AA125" s="725"/>
      <c r="AB125" s="725"/>
      <c r="AC125" s="725"/>
      <c r="AD125" s="725"/>
    </row>
    <row r="126" spans="1:30">
      <c r="A126" s="725"/>
      <c r="B126" s="726"/>
      <c r="C126" s="725"/>
      <c r="D126" s="725"/>
      <c r="E126" s="725"/>
      <c r="F126" s="725"/>
      <c r="G126" s="725"/>
      <c r="H126" s="725"/>
      <c r="I126" s="725"/>
      <c r="J126" s="725"/>
      <c r="K126" s="725"/>
      <c r="L126" s="725"/>
      <c r="M126" s="725"/>
      <c r="N126" s="725"/>
      <c r="O126" s="725"/>
      <c r="P126" s="725"/>
      <c r="Q126" s="725"/>
      <c r="R126" s="725"/>
      <c r="S126" s="725"/>
      <c r="T126" s="725"/>
      <c r="U126" s="725"/>
      <c r="V126" s="725"/>
      <c r="W126" s="725"/>
      <c r="X126" s="725"/>
      <c r="Y126" s="725"/>
      <c r="Z126" s="725"/>
      <c r="AA126" s="725"/>
      <c r="AB126" s="725"/>
      <c r="AC126" s="725"/>
      <c r="AD126" s="725"/>
    </row>
    <row r="127" spans="1:30">
      <c r="A127" s="725"/>
      <c r="B127" s="726"/>
      <c r="C127" s="725"/>
      <c r="D127" s="725"/>
      <c r="E127" s="725"/>
      <c r="F127" s="725"/>
      <c r="G127" s="725"/>
      <c r="H127" s="725"/>
      <c r="I127" s="725"/>
      <c r="J127" s="725"/>
      <c r="K127" s="725"/>
      <c r="L127" s="725"/>
      <c r="M127" s="725"/>
      <c r="N127" s="725"/>
      <c r="O127" s="725"/>
      <c r="P127" s="725"/>
      <c r="Q127" s="725"/>
      <c r="R127" s="725"/>
      <c r="S127" s="725"/>
      <c r="T127" s="725"/>
      <c r="U127" s="725"/>
      <c r="V127" s="725"/>
      <c r="W127" s="725"/>
      <c r="X127" s="725"/>
      <c r="Y127" s="725"/>
      <c r="Z127" s="725"/>
      <c r="AA127" s="725"/>
      <c r="AB127" s="725"/>
      <c r="AC127" s="725"/>
      <c r="AD127" s="725"/>
    </row>
    <row r="128" spans="1:30">
      <c r="A128" s="725"/>
      <c r="B128" s="726"/>
      <c r="C128" s="725"/>
      <c r="D128" s="725"/>
      <c r="E128" s="725"/>
      <c r="F128" s="725"/>
      <c r="G128" s="725"/>
      <c r="H128" s="725"/>
      <c r="I128" s="725"/>
      <c r="J128" s="725"/>
      <c r="K128" s="725"/>
      <c r="L128" s="725"/>
      <c r="M128" s="725"/>
      <c r="N128" s="725"/>
      <c r="O128" s="725"/>
      <c r="P128" s="725"/>
      <c r="Q128" s="725"/>
      <c r="R128" s="725"/>
      <c r="S128" s="725"/>
      <c r="T128" s="725"/>
      <c r="U128" s="725"/>
      <c r="V128" s="725"/>
      <c r="W128" s="725"/>
      <c r="X128" s="725"/>
      <c r="Y128" s="725"/>
      <c r="Z128" s="725"/>
      <c r="AA128" s="725"/>
      <c r="AB128" s="725"/>
      <c r="AC128" s="725"/>
      <c r="AD128" s="725"/>
    </row>
    <row r="129" spans="1:30">
      <c r="A129" s="725"/>
      <c r="B129" s="726"/>
      <c r="C129" s="725"/>
      <c r="D129" s="725"/>
      <c r="E129" s="725"/>
      <c r="F129" s="725"/>
      <c r="G129" s="725"/>
      <c r="H129" s="725"/>
      <c r="I129" s="725"/>
      <c r="J129" s="725"/>
      <c r="K129" s="725"/>
      <c r="L129" s="725"/>
      <c r="M129" s="725"/>
      <c r="N129" s="725"/>
      <c r="O129" s="725"/>
      <c r="P129" s="725"/>
      <c r="Q129" s="725"/>
      <c r="R129" s="725"/>
      <c r="S129" s="725"/>
      <c r="T129" s="725"/>
      <c r="U129" s="725"/>
      <c r="V129" s="725"/>
      <c r="W129" s="725"/>
      <c r="X129" s="725"/>
      <c r="Y129" s="725"/>
      <c r="Z129" s="725"/>
      <c r="AA129" s="725"/>
      <c r="AB129" s="725"/>
      <c r="AC129" s="725"/>
      <c r="AD129" s="725"/>
    </row>
    <row r="130" spans="1:30">
      <c r="A130" s="725"/>
      <c r="B130" s="726"/>
      <c r="C130" s="725"/>
      <c r="D130" s="725"/>
      <c r="E130" s="725"/>
      <c r="F130" s="725"/>
      <c r="G130" s="725"/>
      <c r="H130" s="725"/>
      <c r="I130" s="725"/>
      <c r="J130" s="725"/>
      <c r="K130" s="725"/>
      <c r="L130" s="725"/>
      <c r="M130" s="725"/>
      <c r="N130" s="725"/>
      <c r="O130" s="725"/>
      <c r="P130" s="725"/>
      <c r="Q130" s="725"/>
      <c r="R130" s="725"/>
      <c r="S130" s="725"/>
      <c r="T130" s="725"/>
      <c r="U130" s="725"/>
      <c r="V130" s="725"/>
      <c r="W130" s="725"/>
      <c r="X130" s="725"/>
      <c r="Y130" s="725"/>
      <c r="Z130" s="725"/>
      <c r="AA130" s="725"/>
      <c r="AB130" s="725"/>
      <c r="AC130" s="725"/>
      <c r="AD130" s="725"/>
    </row>
    <row r="131" spans="1:30">
      <c r="A131" s="725"/>
      <c r="B131" s="726"/>
      <c r="C131" s="725"/>
      <c r="D131" s="725"/>
      <c r="E131" s="725"/>
      <c r="F131" s="725"/>
      <c r="G131" s="725"/>
      <c r="H131" s="725"/>
      <c r="I131" s="725"/>
      <c r="J131" s="725"/>
      <c r="K131" s="725"/>
      <c r="L131" s="725"/>
      <c r="M131" s="725"/>
      <c r="N131" s="725"/>
      <c r="O131" s="725"/>
      <c r="P131" s="725"/>
      <c r="Q131" s="725"/>
      <c r="R131" s="725"/>
      <c r="S131" s="725"/>
      <c r="T131" s="725"/>
      <c r="U131" s="725"/>
      <c r="V131" s="725"/>
      <c r="W131" s="725"/>
      <c r="X131" s="725"/>
      <c r="Y131" s="725"/>
      <c r="Z131" s="725"/>
      <c r="AA131" s="725"/>
      <c r="AB131" s="725"/>
      <c r="AC131" s="725"/>
      <c r="AD131" s="725"/>
    </row>
    <row r="132" spans="1:30">
      <c r="A132" s="725"/>
      <c r="B132" s="726"/>
      <c r="C132" s="725"/>
      <c r="D132" s="725"/>
      <c r="E132" s="725"/>
      <c r="F132" s="725"/>
      <c r="G132" s="725"/>
      <c r="H132" s="725"/>
      <c r="I132" s="725"/>
      <c r="J132" s="725"/>
      <c r="K132" s="725"/>
      <c r="L132" s="725"/>
      <c r="M132" s="725"/>
      <c r="N132" s="725"/>
      <c r="O132" s="725"/>
      <c r="P132" s="725"/>
      <c r="Q132" s="725"/>
      <c r="R132" s="725"/>
      <c r="S132" s="725"/>
      <c r="T132" s="725"/>
      <c r="U132" s="725"/>
      <c r="V132" s="725"/>
      <c r="W132" s="725"/>
      <c r="X132" s="725"/>
      <c r="Y132" s="725"/>
      <c r="Z132" s="725"/>
      <c r="AA132" s="725"/>
      <c r="AB132" s="725"/>
      <c r="AC132" s="725"/>
      <c r="AD132" s="725"/>
    </row>
    <row r="133" spans="1:30">
      <c r="A133" s="725"/>
      <c r="B133" s="726"/>
      <c r="C133" s="725"/>
      <c r="D133" s="725"/>
      <c r="E133" s="725"/>
      <c r="F133" s="725"/>
      <c r="G133" s="725"/>
      <c r="H133" s="725"/>
      <c r="I133" s="725"/>
      <c r="J133" s="725"/>
      <c r="K133" s="725"/>
      <c r="L133" s="725"/>
      <c r="M133" s="725"/>
      <c r="N133" s="725"/>
      <c r="O133" s="725"/>
      <c r="P133" s="725"/>
      <c r="Q133" s="725"/>
      <c r="R133" s="725"/>
      <c r="S133" s="725"/>
      <c r="T133" s="725"/>
      <c r="U133" s="725"/>
      <c r="V133" s="725"/>
      <c r="W133" s="725"/>
      <c r="X133" s="725"/>
      <c r="Y133" s="725"/>
      <c r="Z133" s="725"/>
      <c r="AA133" s="725"/>
      <c r="AB133" s="725"/>
      <c r="AC133" s="725"/>
      <c r="AD133" s="725"/>
    </row>
    <row r="134" spans="1:30">
      <c r="A134" s="725"/>
      <c r="B134" s="726"/>
      <c r="C134" s="725"/>
      <c r="D134" s="725"/>
      <c r="E134" s="725"/>
      <c r="F134" s="725"/>
      <c r="G134" s="725"/>
      <c r="H134" s="725"/>
      <c r="I134" s="725"/>
      <c r="J134" s="725"/>
      <c r="K134" s="725"/>
      <c r="L134" s="725"/>
      <c r="M134" s="725"/>
      <c r="N134" s="725"/>
      <c r="O134" s="725"/>
      <c r="P134" s="725"/>
      <c r="Q134" s="725"/>
      <c r="R134" s="725"/>
      <c r="S134" s="725"/>
      <c r="T134" s="725"/>
      <c r="U134" s="725"/>
      <c r="V134" s="725"/>
      <c r="W134" s="725"/>
      <c r="X134" s="725"/>
      <c r="Y134" s="725"/>
      <c r="Z134" s="725"/>
      <c r="AA134" s="725"/>
      <c r="AB134" s="725"/>
      <c r="AC134" s="725"/>
      <c r="AD134" s="725"/>
    </row>
    <row r="135" spans="1:30">
      <c r="A135" s="725"/>
      <c r="B135" s="726"/>
      <c r="C135" s="725"/>
      <c r="D135" s="725"/>
      <c r="E135" s="725"/>
      <c r="F135" s="725"/>
      <c r="G135" s="725"/>
      <c r="H135" s="725"/>
      <c r="I135" s="725"/>
      <c r="J135" s="725"/>
      <c r="K135" s="725"/>
      <c r="L135" s="725"/>
      <c r="M135" s="725"/>
      <c r="N135" s="725"/>
      <c r="O135" s="725"/>
      <c r="P135" s="725"/>
      <c r="Q135" s="725"/>
      <c r="R135" s="725"/>
      <c r="S135" s="725"/>
      <c r="T135" s="725"/>
      <c r="U135" s="725"/>
      <c r="V135" s="725"/>
      <c r="W135" s="725"/>
      <c r="X135" s="725"/>
      <c r="Y135" s="725"/>
      <c r="Z135" s="725"/>
      <c r="AA135" s="725"/>
      <c r="AB135" s="725"/>
      <c r="AC135" s="725"/>
      <c r="AD135" s="725"/>
    </row>
    <row r="136" spans="1:30">
      <c r="A136" s="725"/>
      <c r="B136" s="726"/>
      <c r="C136" s="725"/>
      <c r="D136" s="725"/>
      <c r="E136" s="725"/>
      <c r="F136" s="725"/>
      <c r="G136" s="725"/>
      <c r="H136" s="725"/>
      <c r="I136" s="725"/>
      <c r="J136" s="725"/>
      <c r="K136" s="725"/>
      <c r="L136" s="725"/>
      <c r="M136" s="725"/>
      <c r="N136" s="725"/>
      <c r="O136" s="725"/>
      <c r="P136" s="725"/>
      <c r="Q136" s="725"/>
      <c r="R136" s="725"/>
      <c r="S136" s="725"/>
      <c r="T136" s="725"/>
      <c r="U136" s="725"/>
      <c r="V136" s="725"/>
      <c r="W136" s="725"/>
      <c r="X136" s="725"/>
      <c r="Y136" s="725"/>
      <c r="Z136" s="725"/>
      <c r="AA136" s="725"/>
      <c r="AB136" s="725"/>
      <c r="AC136" s="725"/>
      <c r="AD136" s="725"/>
    </row>
    <row r="137" spans="1:30">
      <c r="A137" s="725"/>
      <c r="B137" s="726"/>
      <c r="C137" s="725"/>
      <c r="D137" s="725"/>
      <c r="E137" s="725"/>
      <c r="F137" s="725"/>
      <c r="G137" s="725"/>
      <c r="H137" s="725"/>
      <c r="I137" s="725"/>
      <c r="J137" s="725"/>
      <c r="K137" s="725"/>
      <c r="L137" s="725"/>
      <c r="M137" s="725"/>
      <c r="N137" s="725"/>
      <c r="O137" s="725"/>
      <c r="P137" s="725"/>
      <c r="Q137" s="725"/>
      <c r="R137" s="725"/>
      <c r="S137" s="725"/>
      <c r="T137" s="725"/>
      <c r="U137" s="725"/>
      <c r="V137" s="725"/>
      <c r="W137" s="725"/>
      <c r="X137" s="725"/>
      <c r="Y137" s="725"/>
      <c r="Z137" s="725"/>
      <c r="AA137" s="725"/>
      <c r="AB137" s="725"/>
      <c r="AC137" s="725"/>
      <c r="AD137" s="725"/>
    </row>
    <row r="138" spans="1:30">
      <c r="A138" s="725"/>
      <c r="B138" s="726"/>
      <c r="C138" s="725"/>
      <c r="D138" s="725"/>
      <c r="E138" s="725"/>
      <c r="F138" s="725"/>
      <c r="G138" s="725"/>
      <c r="H138" s="725"/>
      <c r="I138" s="725"/>
      <c r="J138" s="725"/>
      <c r="K138" s="725"/>
      <c r="L138" s="725"/>
      <c r="M138" s="725"/>
      <c r="N138" s="725"/>
      <c r="O138" s="725"/>
      <c r="P138" s="725"/>
      <c r="Q138" s="725"/>
      <c r="R138" s="725"/>
      <c r="S138" s="725"/>
      <c r="T138" s="725"/>
      <c r="U138" s="725"/>
      <c r="V138" s="725"/>
      <c r="W138" s="725"/>
      <c r="X138" s="725"/>
      <c r="Y138" s="725"/>
      <c r="Z138" s="725"/>
      <c r="AA138" s="725"/>
      <c r="AB138" s="725"/>
      <c r="AC138" s="725"/>
      <c r="AD138" s="725"/>
    </row>
    <row r="139" spans="1:30">
      <c r="A139" s="725"/>
      <c r="B139" s="726"/>
      <c r="C139" s="725"/>
      <c r="D139" s="725"/>
      <c r="E139" s="725"/>
      <c r="F139" s="725"/>
      <c r="G139" s="725"/>
      <c r="H139" s="725"/>
      <c r="I139" s="725"/>
      <c r="J139" s="725"/>
      <c r="K139" s="725"/>
      <c r="L139" s="725"/>
      <c r="M139" s="725"/>
      <c r="N139" s="725"/>
      <c r="O139" s="725"/>
      <c r="P139" s="725"/>
      <c r="Q139" s="725"/>
      <c r="R139" s="725"/>
      <c r="S139" s="725"/>
      <c r="T139" s="725"/>
      <c r="U139" s="725"/>
      <c r="V139" s="725"/>
      <c r="W139" s="725"/>
      <c r="X139" s="725"/>
      <c r="Y139" s="725"/>
      <c r="Z139" s="725"/>
      <c r="AA139" s="725"/>
      <c r="AB139" s="725"/>
      <c r="AC139" s="725"/>
      <c r="AD139" s="725"/>
    </row>
    <row r="140" spans="1:30">
      <c r="A140" s="725"/>
      <c r="B140" s="726"/>
      <c r="C140" s="725"/>
      <c r="D140" s="725"/>
      <c r="E140" s="725"/>
      <c r="F140" s="725"/>
      <c r="G140" s="725"/>
      <c r="H140" s="725"/>
      <c r="I140" s="725"/>
      <c r="J140" s="725"/>
      <c r="K140" s="725"/>
      <c r="L140" s="725"/>
      <c r="M140" s="725"/>
      <c r="N140" s="725"/>
      <c r="O140" s="725"/>
      <c r="P140" s="725"/>
      <c r="Q140" s="725"/>
      <c r="R140" s="725"/>
      <c r="S140" s="725"/>
      <c r="T140" s="725"/>
      <c r="U140" s="725"/>
      <c r="V140" s="725"/>
      <c r="W140" s="725"/>
      <c r="X140" s="725"/>
      <c r="Y140" s="725"/>
      <c r="Z140" s="725"/>
      <c r="AA140" s="725"/>
      <c r="AB140" s="725"/>
      <c r="AC140" s="725"/>
      <c r="AD140" s="725"/>
    </row>
    <row r="141" spans="1:30">
      <c r="A141" s="725"/>
      <c r="B141" s="726"/>
      <c r="C141" s="725"/>
      <c r="D141" s="725"/>
      <c r="E141" s="725"/>
      <c r="F141" s="725"/>
      <c r="G141" s="725"/>
      <c r="H141" s="725"/>
      <c r="I141" s="725"/>
      <c r="J141" s="725"/>
      <c r="K141" s="725"/>
      <c r="L141" s="725"/>
      <c r="M141" s="725"/>
      <c r="N141" s="725"/>
      <c r="O141" s="725"/>
      <c r="P141" s="725"/>
      <c r="Q141" s="725"/>
      <c r="R141" s="725"/>
      <c r="S141" s="725"/>
      <c r="T141" s="725"/>
      <c r="U141" s="725"/>
      <c r="V141" s="725"/>
      <c r="W141" s="725"/>
      <c r="X141" s="725"/>
      <c r="Y141" s="725"/>
      <c r="Z141" s="725"/>
      <c r="AA141" s="725"/>
      <c r="AB141" s="725"/>
      <c r="AC141" s="725"/>
      <c r="AD141" s="725"/>
    </row>
    <row r="142" spans="1:30">
      <c r="A142" s="725"/>
      <c r="B142" s="726"/>
      <c r="C142" s="725"/>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25"/>
      <c r="AA142" s="725"/>
      <c r="AB142" s="725"/>
      <c r="AC142" s="725"/>
      <c r="AD142" s="725"/>
    </row>
    <row r="143" spans="1:30">
      <c r="A143" s="725"/>
      <c r="B143" s="726"/>
      <c r="C143" s="725"/>
      <c r="D143" s="725"/>
      <c r="E143" s="725"/>
      <c r="F143" s="725"/>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row>
    <row r="144" spans="1:30">
      <c r="A144" s="725"/>
      <c r="B144" s="726"/>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row>
    <row r="145" spans="1:30">
      <c r="A145" s="725"/>
      <c r="B145" s="726"/>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row>
    <row r="146" spans="1:30">
      <c r="A146" s="725"/>
      <c r="B146" s="726"/>
      <c r="C146" s="725"/>
      <c r="D146" s="725"/>
      <c r="E146" s="725"/>
      <c r="F146" s="725"/>
      <c r="G146" s="725"/>
      <c r="H146" s="725"/>
      <c r="I146" s="725"/>
      <c r="J146" s="725"/>
      <c r="K146" s="725"/>
      <c r="L146" s="725"/>
      <c r="M146" s="725"/>
      <c r="N146" s="725"/>
      <c r="O146" s="725"/>
      <c r="P146" s="725"/>
      <c r="Q146" s="725"/>
      <c r="R146" s="725"/>
      <c r="S146" s="725"/>
      <c r="T146" s="725"/>
      <c r="U146" s="725"/>
      <c r="V146" s="725"/>
      <c r="W146" s="725"/>
      <c r="X146" s="725"/>
      <c r="Y146" s="725"/>
      <c r="Z146" s="725"/>
      <c r="AA146" s="725"/>
      <c r="AB146" s="725"/>
      <c r="AC146" s="725"/>
      <c r="AD146" s="725"/>
    </row>
    <row r="147" spans="1:30">
      <c r="A147" s="725"/>
      <c r="B147" s="726"/>
      <c r="C147" s="725"/>
      <c r="D147" s="725"/>
      <c r="E147" s="725"/>
      <c r="F147" s="725"/>
      <c r="G147" s="725"/>
      <c r="H147" s="725"/>
      <c r="I147" s="725"/>
      <c r="J147" s="725"/>
      <c r="K147" s="725"/>
      <c r="L147" s="725"/>
      <c r="M147" s="725"/>
      <c r="N147" s="725"/>
      <c r="O147" s="725"/>
      <c r="P147" s="725"/>
      <c r="Q147" s="725"/>
      <c r="R147" s="725"/>
      <c r="S147" s="725"/>
      <c r="T147" s="725"/>
      <c r="U147" s="725"/>
      <c r="V147" s="725"/>
      <c r="W147" s="725"/>
      <c r="X147" s="725"/>
      <c r="Y147" s="725"/>
      <c r="Z147" s="725"/>
      <c r="AA147" s="725"/>
      <c r="AB147" s="725"/>
      <c r="AC147" s="725"/>
      <c r="AD147" s="725"/>
    </row>
    <row r="148" spans="1:30">
      <c r="A148" s="725"/>
      <c r="B148" s="726"/>
      <c r="C148" s="725"/>
      <c r="D148" s="725"/>
      <c r="E148" s="725"/>
      <c r="F148" s="725"/>
      <c r="G148" s="725"/>
      <c r="H148" s="725"/>
      <c r="I148" s="725"/>
      <c r="J148" s="725"/>
      <c r="K148" s="725"/>
      <c r="L148" s="725"/>
      <c r="M148" s="725"/>
      <c r="N148" s="725"/>
      <c r="O148" s="725"/>
      <c r="P148" s="725"/>
      <c r="Q148" s="725"/>
      <c r="R148" s="725"/>
      <c r="S148" s="725"/>
      <c r="T148" s="725"/>
      <c r="U148" s="725"/>
      <c r="V148" s="725"/>
      <c r="W148" s="725"/>
      <c r="X148" s="725"/>
      <c r="Y148" s="725"/>
      <c r="Z148" s="725"/>
      <c r="AA148" s="725"/>
      <c r="AB148" s="725"/>
      <c r="AC148" s="725"/>
      <c r="AD148" s="725"/>
    </row>
    <row r="149" spans="1:30">
      <c r="A149" s="725"/>
      <c r="B149" s="726"/>
      <c r="C149" s="725"/>
      <c r="D149" s="725"/>
      <c r="E149" s="725"/>
      <c r="F149" s="725"/>
      <c r="G149" s="725"/>
      <c r="H149" s="725"/>
      <c r="I149" s="725"/>
      <c r="J149" s="725"/>
      <c r="K149" s="725"/>
      <c r="L149" s="725"/>
      <c r="M149" s="725"/>
      <c r="N149" s="725"/>
      <c r="O149" s="725"/>
      <c r="P149" s="725"/>
      <c r="Q149" s="725"/>
      <c r="R149" s="725"/>
      <c r="S149" s="725"/>
      <c r="T149" s="725"/>
      <c r="U149" s="725"/>
      <c r="V149" s="725"/>
      <c r="W149" s="725"/>
      <c r="X149" s="725"/>
      <c r="Y149" s="725"/>
      <c r="Z149" s="725"/>
      <c r="AA149" s="725"/>
      <c r="AB149" s="725"/>
      <c r="AC149" s="725"/>
      <c r="AD149" s="725"/>
    </row>
    <row r="150" spans="1:30">
      <c r="A150" s="725"/>
      <c r="B150" s="726"/>
      <c r="C150" s="725"/>
      <c r="D150" s="725"/>
      <c r="E150" s="725"/>
      <c r="F150" s="725"/>
      <c r="G150" s="725"/>
      <c r="H150" s="725"/>
      <c r="I150" s="725"/>
      <c r="J150" s="725"/>
      <c r="K150" s="725"/>
      <c r="L150" s="725"/>
      <c r="M150" s="725"/>
      <c r="N150" s="725"/>
      <c r="O150" s="725"/>
      <c r="P150" s="725"/>
      <c r="Q150" s="725"/>
      <c r="R150" s="725"/>
      <c r="S150" s="725"/>
      <c r="T150" s="725"/>
      <c r="U150" s="725"/>
      <c r="V150" s="725"/>
      <c r="W150" s="725"/>
      <c r="X150" s="725"/>
      <c r="Y150" s="725"/>
      <c r="Z150" s="725"/>
      <c r="AA150" s="725"/>
      <c r="AB150" s="725"/>
      <c r="AC150" s="725"/>
      <c r="AD150" s="725"/>
    </row>
    <row r="151" spans="1:30">
      <c r="A151" s="725"/>
      <c r="B151" s="726"/>
      <c r="C151" s="725"/>
      <c r="D151" s="725"/>
      <c r="E151" s="725"/>
      <c r="F151" s="725"/>
      <c r="G151" s="725"/>
      <c r="H151" s="725"/>
      <c r="I151" s="725"/>
      <c r="J151" s="725"/>
      <c r="K151" s="725"/>
      <c r="L151" s="725"/>
      <c r="M151" s="725"/>
      <c r="N151" s="725"/>
      <c r="O151" s="725"/>
      <c r="P151" s="725"/>
      <c r="Q151" s="725"/>
      <c r="R151" s="725"/>
      <c r="S151" s="725"/>
      <c r="T151" s="725"/>
      <c r="U151" s="725"/>
      <c r="V151" s="725"/>
      <c r="W151" s="725"/>
      <c r="X151" s="725"/>
      <c r="Y151" s="725"/>
      <c r="Z151" s="725"/>
      <c r="AA151" s="725"/>
      <c r="AB151" s="725"/>
      <c r="AC151" s="725"/>
      <c r="AD151" s="725"/>
    </row>
    <row r="152" spans="1:30">
      <c r="A152" s="725"/>
      <c r="B152" s="726"/>
      <c r="C152" s="725"/>
      <c r="D152" s="725"/>
      <c r="E152" s="725"/>
      <c r="F152" s="725"/>
      <c r="G152" s="725"/>
      <c r="H152" s="725"/>
      <c r="I152" s="725"/>
      <c r="J152" s="725"/>
      <c r="K152" s="725"/>
      <c r="L152" s="725"/>
      <c r="M152" s="725"/>
      <c r="N152" s="725"/>
      <c r="O152" s="725"/>
      <c r="P152" s="725"/>
      <c r="Q152" s="725"/>
      <c r="R152" s="725"/>
      <c r="S152" s="725"/>
      <c r="T152" s="725"/>
      <c r="U152" s="725"/>
      <c r="V152" s="725"/>
      <c r="W152" s="725"/>
      <c r="X152" s="725"/>
      <c r="Y152" s="725"/>
      <c r="Z152" s="725"/>
      <c r="AA152" s="725"/>
      <c r="AB152" s="725"/>
      <c r="AC152" s="725"/>
      <c r="AD152" s="725"/>
    </row>
    <row r="153" spans="1:30">
      <c r="A153" s="725"/>
      <c r="B153" s="726"/>
      <c r="C153" s="725"/>
      <c r="D153" s="725"/>
      <c r="E153" s="725"/>
      <c r="F153" s="725"/>
      <c r="G153" s="725"/>
      <c r="H153" s="725"/>
      <c r="I153" s="725"/>
      <c r="J153" s="725"/>
      <c r="K153" s="725"/>
      <c r="L153" s="725"/>
      <c r="M153" s="725"/>
      <c r="N153" s="725"/>
      <c r="O153" s="725"/>
      <c r="P153" s="725"/>
      <c r="Q153" s="725"/>
      <c r="R153" s="725"/>
      <c r="S153" s="725"/>
      <c r="T153" s="725"/>
      <c r="U153" s="725"/>
      <c r="V153" s="725"/>
      <c r="W153" s="725"/>
      <c r="X153" s="725"/>
      <c r="Y153" s="725"/>
      <c r="Z153" s="725"/>
      <c r="AA153" s="725"/>
      <c r="AB153" s="725"/>
      <c r="AC153" s="725"/>
      <c r="AD153" s="725"/>
    </row>
    <row r="154" spans="1:30">
      <c r="A154" s="725"/>
      <c r="B154" s="726"/>
      <c r="C154" s="725"/>
      <c r="D154" s="725"/>
      <c r="E154" s="725"/>
      <c r="F154" s="725"/>
      <c r="G154" s="725"/>
      <c r="H154" s="725"/>
      <c r="I154" s="725"/>
      <c r="J154" s="725"/>
      <c r="K154" s="725"/>
      <c r="L154" s="725"/>
      <c r="M154" s="725"/>
      <c r="N154" s="725"/>
      <c r="O154" s="725"/>
      <c r="P154" s="725"/>
      <c r="Q154" s="725"/>
      <c r="R154" s="725"/>
      <c r="S154" s="725"/>
      <c r="T154" s="725"/>
      <c r="U154" s="725"/>
      <c r="V154" s="725"/>
      <c r="W154" s="725"/>
      <c r="X154" s="725"/>
      <c r="Y154" s="725"/>
      <c r="Z154" s="725"/>
      <c r="AA154" s="725"/>
      <c r="AB154" s="725"/>
      <c r="AC154" s="725"/>
      <c r="AD154" s="725"/>
    </row>
    <row r="155" spans="1:30">
      <c r="A155" s="725"/>
      <c r="B155" s="726"/>
      <c r="C155" s="725"/>
      <c r="D155" s="725"/>
      <c r="E155" s="725"/>
      <c r="F155" s="725"/>
      <c r="G155" s="725"/>
      <c r="H155" s="725"/>
      <c r="I155" s="725"/>
      <c r="J155" s="725"/>
      <c r="K155" s="725"/>
      <c r="L155" s="725"/>
      <c r="M155" s="725"/>
      <c r="N155" s="725"/>
      <c r="O155" s="725"/>
      <c r="P155" s="725"/>
      <c r="Q155" s="725"/>
      <c r="R155" s="725"/>
      <c r="S155" s="725"/>
      <c r="T155" s="725"/>
      <c r="U155" s="725"/>
      <c r="V155" s="725"/>
      <c r="W155" s="725"/>
      <c r="X155" s="725"/>
      <c r="Y155" s="725"/>
      <c r="Z155" s="725"/>
      <c r="AA155" s="725"/>
      <c r="AB155" s="725"/>
      <c r="AC155" s="725"/>
      <c r="AD155" s="725"/>
    </row>
    <row r="156" spans="1:30">
      <c r="A156" s="725"/>
      <c r="B156" s="726"/>
      <c r="C156" s="725"/>
      <c r="D156" s="725"/>
      <c r="E156" s="725"/>
      <c r="F156" s="725"/>
      <c r="G156" s="725"/>
      <c r="H156" s="725"/>
      <c r="I156" s="725"/>
      <c r="J156" s="725"/>
      <c r="K156" s="725"/>
      <c r="L156" s="725"/>
      <c r="M156" s="725"/>
      <c r="N156" s="725"/>
      <c r="O156" s="725"/>
      <c r="P156" s="725"/>
      <c r="Q156" s="725"/>
      <c r="R156" s="725"/>
      <c r="S156" s="725"/>
      <c r="T156" s="725"/>
      <c r="U156" s="725"/>
      <c r="V156" s="725"/>
      <c r="W156" s="725"/>
      <c r="X156" s="725"/>
      <c r="Y156" s="725"/>
      <c r="Z156" s="725"/>
      <c r="AA156" s="725"/>
      <c r="AB156" s="725"/>
      <c r="AC156" s="725"/>
      <c r="AD156" s="725"/>
    </row>
    <row r="157" spans="1:30">
      <c r="A157" s="725"/>
      <c r="B157" s="726"/>
      <c r="C157" s="725"/>
      <c r="D157" s="725"/>
      <c r="E157" s="725"/>
      <c r="F157" s="725"/>
      <c r="G157" s="725"/>
      <c r="H157" s="725"/>
      <c r="I157" s="725"/>
      <c r="J157" s="725"/>
      <c r="K157" s="725"/>
      <c r="L157" s="725"/>
      <c r="M157" s="725"/>
      <c r="N157" s="725"/>
      <c r="O157" s="725"/>
      <c r="P157" s="725"/>
      <c r="Q157" s="725"/>
      <c r="R157" s="725"/>
      <c r="S157" s="725"/>
      <c r="T157" s="725"/>
      <c r="U157" s="725"/>
      <c r="V157" s="725"/>
      <c r="W157" s="725"/>
      <c r="X157" s="725"/>
      <c r="Y157" s="725"/>
      <c r="Z157" s="725"/>
      <c r="AA157" s="725"/>
      <c r="AB157" s="725"/>
      <c r="AC157" s="725"/>
      <c r="AD157" s="725"/>
    </row>
    <row r="158" spans="1:30">
      <c r="A158" s="725"/>
      <c r="B158" s="726"/>
      <c r="C158" s="725"/>
      <c r="D158" s="725"/>
      <c r="E158" s="725"/>
      <c r="F158" s="725"/>
      <c r="G158" s="725"/>
      <c r="H158" s="725"/>
      <c r="I158" s="725"/>
      <c r="J158" s="725"/>
      <c r="K158" s="725"/>
      <c r="L158" s="725"/>
      <c r="M158" s="725"/>
      <c r="N158" s="725"/>
      <c r="O158" s="725"/>
      <c r="P158" s="725"/>
      <c r="Q158" s="725"/>
      <c r="R158" s="725"/>
      <c r="S158" s="725"/>
      <c r="T158" s="725"/>
      <c r="U158" s="725"/>
      <c r="V158" s="725"/>
      <c r="W158" s="725"/>
      <c r="X158" s="725"/>
      <c r="Y158" s="725"/>
      <c r="Z158" s="725"/>
      <c r="AA158" s="725"/>
      <c r="AB158" s="725"/>
      <c r="AC158" s="725"/>
      <c r="AD158" s="725"/>
    </row>
    <row r="159" spans="1:30">
      <c r="A159" s="725"/>
      <c r="B159" s="726"/>
      <c r="C159" s="725"/>
      <c r="D159" s="725"/>
      <c r="E159" s="725"/>
      <c r="F159" s="725"/>
      <c r="G159" s="725"/>
      <c r="H159" s="725"/>
      <c r="I159" s="725"/>
      <c r="J159" s="725"/>
      <c r="K159" s="725"/>
      <c r="L159" s="725"/>
      <c r="M159" s="725"/>
      <c r="N159" s="725"/>
      <c r="O159" s="725"/>
      <c r="P159" s="725"/>
      <c r="Q159" s="725"/>
      <c r="R159" s="725"/>
      <c r="S159" s="725"/>
      <c r="T159" s="725"/>
      <c r="U159" s="725"/>
      <c r="V159" s="725"/>
      <c r="W159" s="725"/>
      <c r="X159" s="725"/>
      <c r="Y159" s="725"/>
      <c r="Z159" s="725"/>
      <c r="AA159" s="725"/>
      <c r="AB159" s="725"/>
      <c r="AC159" s="725"/>
      <c r="AD159" s="725"/>
    </row>
    <row r="160" spans="1:30">
      <c r="A160" s="725"/>
      <c r="B160" s="726"/>
      <c r="C160" s="725"/>
      <c r="D160" s="725"/>
      <c r="E160" s="725"/>
      <c r="F160" s="725"/>
      <c r="G160" s="725"/>
      <c r="H160" s="725"/>
      <c r="I160" s="725"/>
      <c r="J160" s="725"/>
      <c r="K160" s="725"/>
      <c r="L160" s="725"/>
      <c r="M160" s="725"/>
      <c r="N160" s="725"/>
      <c r="O160" s="725"/>
      <c r="P160" s="725"/>
      <c r="Q160" s="725"/>
      <c r="R160" s="725"/>
      <c r="S160" s="725"/>
      <c r="T160" s="725"/>
      <c r="U160" s="725"/>
      <c r="V160" s="725"/>
      <c r="W160" s="725"/>
      <c r="X160" s="725"/>
      <c r="Y160" s="725"/>
      <c r="Z160" s="725"/>
      <c r="AA160" s="725"/>
      <c r="AB160" s="725"/>
      <c r="AC160" s="725"/>
      <c r="AD160" s="725"/>
    </row>
    <row r="161" spans="1:30">
      <c r="A161" s="725"/>
      <c r="B161" s="726"/>
      <c r="C161" s="725"/>
      <c r="D161" s="725"/>
      <c r="E161" s="725"/>
      <c r="F161" s="725"/>
      <c r="G161" s="725"/>
      <c r="H161" s="725"/>
      <c r="I161" s="725"/>
      <c r="J161" s="725"/>
      <c r="K161" s="725"/>
      <c r="L161" s="725"/>
      <c r="M161" s="725"/>
      <c r="N161" s="725"/>
      <c r="O161" s="725"/>
      <c r="P161" s="725"/>
      <c r="Q161" s="725"/>
      <c r="R161" s="725"/>
      <c r="S161" s="725"/>
      <c r="T161" s="725"/>
      <c r="U161" s="725"/>
      <c r="V161" s="725"/>
      <c r="W161" s="725"/>
      <c r="X161" s="725"/>
      <c r="Y161" s="725"/>
      <c r="Z161" s="725"/>
      <c r="AA161" s="725"/>
      <c r="AB161" s="725"/>
      <c r="AC161" s="725"/>
      <c r="AD161" s="725"/>
    </row>
    <row r="162" spans="1:30">
      <c r="A162" s="725"/>
      <c r="B162" s="726"/>
      <c r="C162" s="725"/>
      <c r="D162" s="725"/>
      <c r="E162" s="725"/>
      <c r="F162" s="725"/>
      <c r="G162" s="725"/>
      <c r="H162" s="725"/>
      <c r="I162" s="725"/>
      <c r="J162" s="725"/>
      <c r="K162" s="725"/>
      <c r="L162" s="725"/>
      <c r="M162" s="725"/>
      <c r="N162" s="725"/>
      <c r="O162" s="725"/>
      <c r="P162" s="725"/>
      <c r="Q162" s="725"/>
      <c r="R162" s="725"/>
      <c r="S162" s="725"/>
      <c r="T162" s="725"/>
      <c r="U162" s="725"/>
      <c r="V162" s="725"/>
      <c r="W162" s="725"/>
      <c r="X162" s="725"/>
      <c r="Y162" s="725"/>
      <c r="Z162" s="725"/>
      <c r="AA162" s="725"/>
      <c r="AB162" s="725"/>
      <c r="AC162" s="725"/>
      <c r="AD162" s="725"/>
    </row>
    <row r="163" spans="1:30">
      <c r="A163" s="725"/>
      <c r="B163" s="726"/>
      <c r="C163" s="725"/>
      <c r="D163" s="725"/>
      <c r="E163" s="725"/>
      <c r="F163" s="725"/>
      <c r="G163" s="725"/>
      <c r="H163" s="725"/>
      <c r="I163" s="725"/>
      <c r="J163" s="725"/>
      <c r="K163" s="725"/>
      <c r="L163" s="725"/>
      <c r="M163" s="725"/>
      <c r="N163" s="725"/>
      <c r="O163" s="725"/>
      <c r="P163" s="725"/>
      <c r="Q163" s="725"/>
      <c r="R163" s="725"/>
      <c r="S163" s="725"/>
      <c r="T163" s="725"/>
      <c r="U163" s="725"/>
      <c r="V163" s="725"/>
      <c r="W163" s="725"/>
      <c r="X163" s="725"/>
      <c r="Y163" s="725"/>
      <c r="Z163" s="725"/>
      <c r="AA163" s="725"/>
      <c r="AB163" s="725"/>
      <c r="AC163" s="725"/>
      <c r="AD163" s="725"/>
    </row>
    <row r="164" spans="1:30">
      <c r="A164" s="725"/>
      <c r="B164" s="726"/>
      <c r="C164" s="725"/>
      <c r="D164" s="725"/>
      <c r="E164" s="725"/>
      <c r="F164" s="725"/>
      <c r="G164" s="725"/>
      <c r="H164" s="725"/>
      <c r="I164" s="725"/>
      <c r="J164" s="725"/>
      <c r="K164" s="725"/>
      <c r="L164" s="725"/>
      <c r="M164" s="725"/>
      <c r="N164" s="725"/>
      <c r="O164" s="725"/>
      <c r="P164" s="725"/>
      <c r="Q164" s="725"/>
      <c r="R164" s="725"/>
      <c r="S164" s="725"/>
      <c r="T164" s="725"/>
      <c r="U164" s="725"/>
      <c r="V164" s="725"/>
      <c r="W164" s="725"/>
      <c r="X164" s="725"/>
      <c r="Y164" s="725"/>
      <c r="Z164" s="725"/>
      <c r="AA164" s="725"/>
      <c r="AB164" s="725"/>
      <c r="AC164" s="725"/>
      <c r="AD164" s="725"/>
    </row>
    <row r="165" spans="1:30">
      <c r="A165" s="725"/>
      <c r="B165" s="726"/>
      <c r="C165" s="725"/>
      <c r="D165" s="725"/>
      <c r="E165" s="725"/>
      <c r="F165" s="725"/>
      <c r="G165" s="725"/>
      <c r="H165" s="725"/>
      <c r="I165" s="725"/>
      <c r="J165" s="725"/>
      <c r="K165" s="725"/>
      <c r="L165" s="725"/>
      <c r="M165" s="725"/>
      <c r="N165" s="725"/>
      <c r="O165" s="725"/>
      <c r="P165" s="725"/>
      <c r="Q165" s="725"/>
      <c r="R165" s="725"/>
      <c r="S165" s="725"/>
      <c r="T165" s="725"/>
      <c r="U165" s="725"/>
      <c r="V165" s="725"/>
      <c r="W165" s="725"/>
      <c r="X165" s="725"/>
      <c r="Y165" s="725"/>
      <c r="Z165" s="725"/>
      <c r="AA165" s="725"/>
      <c r="AB165" s="725"/>
      <c r="AC165" s="725"/>
      <c r="AD165" s="725"/>
    </row>
    <row r="166" spans="1:30">
      <c r="A166" s="725"/>
      <c r="B166" s="726"/>
      <c r="C166" s="725"/>
      <c r="D166" s="725"/>
      <c r="E166" s="725"/>
      <c r="F166" s="725"/>
      <c r="G166" s="725"/>
      <c r="H166" s="725"/>
      <c r="I166" s="725"/>
      <c r="J166" s="725"/>
      <c r="K166" s="725"/>
      <c r="L166" s="725"/>
      <c r="M166" s="725"/>
      <c r="N166" s="725"/>
      <c r="O166" s="725"/>
      <c r="P166" s="725"/>
      <c r="Q166" s="725"/>
      <c r="R166" s="725"/>
      <c r="S166" s="725"/>
      <c r="T166" s="725"/>
      <c r="U166" s="725"/>
      <c r="V166" s="725"/>
      <c r="W166" s="725"/>
      <c r="X166" s="725"/>
      <c r="Y166" s="725"/>
      <c r="Z166" s="725"/>
      <c r="AA166" s="725"/>
      <c r="AB166" s="725"/>
      <c r="AC166" s="725"/>
      <c r="AD166" s="725"/>
    </row>
    <row r="167" spans="1:30">
      <c r="A167" s="725"/>
      <c r="B167" s="726"/>
      <c r="C167" s="725"/>
      <c r="D167" s="725"/>
      <c r="E167" s="725"/>
      <c r="F167" s="725"/>
      <c r="G167" s="725"/>
      <c r="H167" s="725"/>
      <c r="I167" s="725"/>
      <c r="J167" s="725"/>
      <c r="K167" s="725"/>
      <c r="L167" s="725"/>
      <c r="M167" s="725"/>
      <c r="N167" s="725"/>
      <c r="O167" s="725"/>
      <c r="P167" s="725"/>
      <c r="Q167" s="725"/>
      <c r="R167" s="725"/>
      <c r="S167" s="725"/>
      <c r="T167" s="725"/>
      <c r="U167" s="725"/>
      <c r="V167" s="725"/>
      <c r="W167" s="725"/>
      <c r="X167" s="725"/>
      <c r="Y167" s="725"/>
      <c r="Z167" s="725"/>
      <c r="AA167" s="725"/>
      <c r="AB167" s="725"/>
      <c r="AC167" s="725"/>
      <c r="AD167" s="725"/>
    </row>
    <row r="168" spans="1:30">
      <c r="A168" s="725"/>
      <c r="B168" s="726"/>
      <c r="C168" s="725"/>
      <c r="D168" s="725"/>
      <c r="E168" s="725"/>
      <c r="F168" s="725"/>
      <c r="G168" s="725"/>
      <c r="H168" s="725"/>
      <c r="I168" s="725"/>
      <c r="J168" s="725"/>
      <c r="K168" s="725"/>
      <c r="L168" s="725"/>
      <c r="M168" s="725"/>
      <c r="N168" s="725"/>
      <c r="O168" s="725"/>
      <c r="P168" s="725"/>
      <c r="Q168" s="725"/>
      <c r="R168" s="725"/>
      <c r="S168" s="725"/>
      <c r="T168" s="725"/>
      <c r="U168" s="725"/>
      <c r="V168" s="725"/>
      <c r="W168" s="725"/>
      <c r="X168" s="725"/>
      <c r="Y168" s="725"/>
      <c r="Z168" s="725"/>
      <c r="AA168" s="725"/>
      <c r="AB168" s="725"/>
      <c r="AC168" s="725"/>
      <c r="AD168" s="725"/>
    </row>
    <row r="169" spans="1:30">
      <c r="A169" s="725"/>
      <c r="B169" s="726"/>
      <c r="C169" s="725"/>
      <c r="D169" s="725"/>
      <c r="E169" s="725"/>
      <c r="F169" s="725"/>
      <c r="G169" s="725"/>
      <c r="H169" s="725"/>
      <c r="I169" s="725"/>
      <c r="J169" s="725"/>
      <c r="K169" s="725"/>
      <c r="L169" s="725"/>
      <c r="M169" s="725"/>
      <c r="N169" s="725"/>
      <c r="O169" s="725"/>
      <c r="P169" s="725"/>
      <c r="Q169" s="725"/>
      <c r="R169" s="725"/>
      <c r="S169" s="725"/>
      <c r="T169" s="725"/>
      <c r="U169" s="725"/>
      <c r="V169" s="725"/>
      <c r="W169" s="725"/>
      <c r="X169" s="725"/>
      <c r="Y169" s="725"/>
      <c r="Z169" s="725"/>
      <c r="AA169" s="725"/>
      <c r="AB169" s="725"/>
      <c r="AC169" s="725"/>
      <c r="AD169" s="725"/>
    </row>
    <row r="170" spans="1:30">
      <c r="A170" s="725"/>
      <c r="B170" s="726"/>
      <c r="C170" s="725"/>
      <c r="D170" s="725"/>
      <c r="E170" s="725"/>
      <c r="F170" s="725"/>
      <c r="G170" s="725"/>
      <c r="H170" s="725"/>
      <c r="I170" s="725"/>
      <c r="J170" s="725"/>
      <c r="K170" s="725"/>
      <c r="L170" s="725"/>
      <c r="M170" s="725"/>
      <c r="N170" s="725"/>
      <c r="O170" s="725"/>
      <c r="P170" s="725"/>
      <c r="Q170" s="725"/>
      <c r="R170" s="725"/>
      <c r="S170" s="725"/>
      <c r="T170" s="725"/>
      <c r="U170" s="725"/>
      <c r="V170" s="725"/>
      <c r="W170" s="725"/>
      <c r="X170" s="725"/>
      <c r="Y170" s="725"/>
      <c r="Z170" s="725"/>
      <c r="AA170" s="725"/>
      <c r="AB170" s="725"/>
      <c r="AC170" s="725"/>
      <c r="AD170" s="725"/>
    </row>
    <row r="171" spans="1:30">
      <c r="A171" s="725"/>
      <c r="B171" s="726"/>
      <c r="C171" s="725"/>
      <c r="D171" s="725"/>
      <c r="E171" s="725"/>
      <c r="F171" s="725"/>
      <c r="G171" s="725"/>
      <c r="H171" s="725"/>
      <c r="I171" s="725"/>
      <c r="J171" s="725"/>
      <c r="K171" s="725"/>
      <c r="L171" s="725"/>
      <c r="M171" s="725"/>
      <c r="N171" s="725"/>
      <c r="O171" s="725"/>
      <c r="P171" s="725"/>
      <c r="Q171" s="725"/>
      <c r="R171" s="725"/>
      <c r="S171" s="725"/>
      <c r="T171" s="725"/>
      <c r="U171" s="725"/>
      <c r="V171" s="725"/>
      <c r="W171" s="725"/>
      <c r="X171" s="725"/>
      <c r="Y171" s="725"/>
      <c r="Z171" s="725"/>
      <c r="AA171" s="725"/>
      <c r="AB171" s="725"/>
      <c r="AC171" s="725"/>
      <c r="AD171" s="725"/>
    </row>
    <row r="172" spans="1:30">
      <c r="A172" s="725"/>
      <c r="B172" s="726"/>
      <c r="C172" s="725"/>
      <c r="D172" s="725"/>
      <c r="E172" s="725"/>
      <c r="F172" s="725"/>
      <c r="G172" s="725"/>
      <c r="H172" s="725"/>
      <c r="I172" s="725"/>
      <c r="J172" s="725"/>
      <c r="K172" s="725"/>
      <c r="L172" s="725"/>
      <c r="M172" s="725"/>
      <c r="N172" s="725"/>
      <c r="O172" s="725"/>
      <c r="P172" s="725"/>
      <c r="Q172" s="725"/>
      <c r="R172" s="725"/>
      <c r="S172" s="725"/>
      <c r="T172" s="725"/>
      <c r="U172" s="725"/>
      <c r="V172" s="725"/>
      <c r="W172" s="725"/>
      <c r="X172" s="725"/>
      <c r="Y172" s="725"/>
      <c r="Z172" s="725"/>
      <c r="AA172" s="725"/>
      <c r="AB172" s="725"/>
      <c r="AC172" s="725"/>
      <c r="AD172" s="725"/>
    </row>
    <row r="173" spans="1:30">
      <c r="A173" s="725"/>
      <c r="B173" s="726"/>
      <c r="C173" s="725"/>
      <c r="D173" s="725"/>
      <c r="E173" s="725"/>
      <c r="F173" s="725"/>
      <c r="G173" s="725"/>
      <c r="H173" s="725"/>
      <c r="I173" s="725"/>
      <c r="J173" s="725"/>
      <c r="K173" s="725"/>
      <c r="L173" s="725"/>
      <c r="M173" s="725"/>
      <c r="N173" s="725"/>
      <c r="O173" s="725"/>
      <c r="P173" s="725"/>
      <c r="Q173" s="725"/>
      <c r="R173" s="725"/>
      <c r="S173" s="725"/>
      <c r="T173" s="725"/>
      <c r="U173" s="725"/>
      <c r="V173" s="725"/>
      <c r="W173" s="725"/>
      <c r="X173" s="725"/>
      <c r="Y173" s="725"/>
      <c r="Z173" s="725"/>
      <c r="AA173" s="725"/>
      <c r="AB173" s="725"/>
      <c r="AC173" s="725"/>
      <c r="AD173" s="725"/>
    </row>
    <row r="174" spans="1:30">
      <c r="A174" s="725"/>
      <c r="B174" s="726"/>
      <c r="C174" s="725"/>
      <c r="D174" s="725"/>
      <c r="E174" s="725"/>
      <c r="F174" s="725"/>
      <c r="G174" s="725"/>
      <c r="H174" s="725"/>
      <c r="I174" s="725"/>
      <c r="J174" s="725"/>
      <c r="K174" s="725"/>
      <c r="L174" s="725"/>
      <c r="M174" s="725"/>
      <c r="N174" s="725"/>
      <c r="O174" s="725"/>
      <c r="P174" s="725"/>
      <c r="Q174" s="725"/>
      <c r="R174" s="725"/>
      <c r="S174" s="725"/>
      <c r="T174" s="725"/>
      <c r="U174" s="725"/>
      <c r="V174" s="725"/>
      <c r="W174" s="725"/>
      <c r="X174" s="725"/>
      <c r="Y174" s="725"/>
      <c r="Z174" s="725"/>
      <c r="AA174" s="725"/>
      <c r="AB174" s="725"/>
      <c r="AC174" s="725"/>
      <c r="AD174" s="725"/>
    </row>
    <row r="175" spans="1:30">
      <c r="A175" s="725"/>
      <c r="B175" s="726"/>
      <c r="C175" s="725"/>
      <c r="D175" s="725"/>
      <c r="E175" s="725"/>
      <c r="F175" s="725"/>
      <c r="G175" s="725"/>
      <c r="H175" s="725"/>
      <c r="I175" s="725"/>
      <c r="J175" s="725"/>
      <c r="K175" s="725"/>
      <c r="L175" s="725"/>
      <c r="M175" s="725"/>
      <c r="N175" s="725"/>
      <c r="O175" s="725"/>
      <c r="P175" s="725"/>
      <c r="Q175" s="725"/>
      <c r="R175" s="725"/>
      <c r="S175" s="725"/>
      <c r="T175" s="725"/>
      <c r="U175" s="725"/>
      <c r="V175" s="725"/>
      <c r="W175" s="725"/>
      <c r="X175" s="725"/>
      <c r="Y175" s="725"/>
      <c r="Z175" s="725"/>
      <c r="AA175" s="725"/>
      <c r="AB175" s="725"/>
      <c r="AC175" s="725"/>
      <c r="AD175" s="725"/>
    </row>
    <row r="176" spans="1:30">
      <c r="A176" s="725"/>
      <c r="B176" s="726"/>
      <c r="C176" s="725"/>
      <c r="D176" s="725"/>
      <c r="E176" s="725"/>
      <c r="F176" s="725"/>
      <c r="G176" s="725"/>
      <c r="H176" s="725"/>
      <c r="I176" s="725"/>
      <c r="J176" s="725"/>
      <c r="K176" s="725"/>
      <c r="L176" s="725"/>
      <c r="M176" s="725"/>
      <c r="N176" s="725"/>
      <c r="O176" s="725"/>
      <c r="P176" s="725"/>
      <c r="Q176" s="725"/>
      <c r="R176" s="725"/>
      <c r="S176" s="725"/>
      <c r="T176" s="725"/>
      <c r="U176" s="725"/>
      <c r="V176" s="725"/>
      <c r="W176" s="725"/>
      <c r="X176" s="725"/>
      <c r="Y176" s="725"/>
      <c r="Z176" s="725"/>
      <c r="AA176" s="725"/>
      <c r="AB176" s="725"/>
      <c r="AC176" s="725"/>
      <c r="AD176" s="725"/>
    </row>
    <row r="177" spans="1:30">
      <c r="A177" s="725"/>
      <c r="B177" s="726"/>
      <c r="C177" s="725"/>
      <c r="D177" s="725"/>
      <c r="E177" s="725"/>
      <c r="F177" s="725"/>
      <c r="G177" s="725"/>
      <c r="H177" s="725"/>
      <c r="I177" s="725"/>
      <c r="J177" s="725"/>
      <c r="K177" s="725"/>
      <c r="L177" s="725"/>
      <c r="M177" s="725"/>
      <c r="N177" s="725"/>
      <c r="O177" s="725"/>
      <c r="P177" s="725"/>
      <c r="Q177" s="725"/>
      <c r="R177" s="725"/>
      <c r="S177" s="725"/>
      <c r="T177" s="725"/>
      <c r="U177" s="725"/>
      <c r="V177" s="725"/>
      <c r="W177" s="725"/>
      <c r="X177" s="725"/>
      <c r="Y177" s="725"/>
      <c r="Z177" s="725"/>
      <c r="AA177" s="725"/>
      <c r="AB177" s="725"/>
      <c r="AC177" s="725"/>
      <c r="AD177" s="725"/>
    </row>
    <row r="178" spans="1:30">
      <c r="A178" s="725"/>
      <c r="B178" s="726"/>
      <c r="C178" s="725"/>
      <c r="D178" s="725"/>
      <c r="E178" s="725"/>
      <c r="F178" s="725"/>
      <c r="G178" s="725"/>
      <c r="H178" s="725"/>
      <c r="I178" s="725"/>
      <c r="J178" s="725"/>
      <c r="K178" s="725"/>
      <c r="L178" s="725"/>
      <c r="M178" s="725"/>
      <c r="N178" s="725"/>
      <c r="O178" s="725"/>
      <c r="P178" s="725"/>
      <c r="Q178" s="725"/>
      <c r="R178" s="725"/>
      <c r="S178" s="725"/>
      <c r="T178" s="725"/>
      <c r="U178" s="725"/>
      <c r="V178" s="725"/>
      <c r="W178" s="725"/>
      <c r="X178" s="725"/>
      <c r="Y178" s="725"/>
      <c r="Z178" s="725"/>
      <c r="AA178" s="725"/>
      <c r="AB178" s="725"/>
      <c r="AC178" s="725"/>
      <c r="AD178" s="725"/>
    </row>
    <row r="179" spans="1:30">
      <c r="A179" s="725"/>
      <c r="B179" s="726"/>
      <c r="C179" s="725"/>
      <c r="D179" s="725"/>
      <c r="E179" s="725"/>
      <c r="F179" s="725"/>
      <c r="G179" s="725"/>
      <c r="H179" s="725"/>
      <c r="I179" s="725"/>
      <c r="J179" s="725"/>
      <c r="K179" s="725"/>
      <c r="L179" s="725"/>
      <c r="M179" s="725"/>
      <c r="N179" s="725"/>
      <c r="O179" s="725"/>
      <c r="P179" s="725"/>
      <c r="Q179" s="725"/>
      <c r="R179" s="725"/>
      <c r="S179" s="725"/>
      <c r="T179" s="725"/>
      <c r="U179" s="725"/>
      <c r="V179" s="725"/>
      <c r="W179" s="725"/>
      <c r="X179" s="725"/>
      <c r="Y179" s="725"/>
      <c r="Z179" s="725"/>
      <c r="AA179" s="725"/>
      <c r="AB179" s="725"/>
      <c r="AC179" s="725"/>
      <c r="AD179" s="725"/>
    </row>
    <row r="180" spans="1:30">
      <c r="A180" s="725"/>
      <c r="B180" s="726"/>
      <c r="C180" s="725"/>
      <c r="D180" s="725"/>
      <c r="E180" s="725"/>
      <c r="F180" s="725"/>
      <c r="G180" s="725"/>
      <c r="H180" s="725"/>
      <c r="I180" s="725"/>
      <c r="J180" s="725"/>
      <c r="K180" s="725"/>
      <c r="L180" s="725"/>
      <c r="M180" s="725"/>
      <c r="N180" s="725"/>
      <c r="O180" s="725"/>
      <c r="P180" s="725"/>
      <c r="Q180" s="725"/>
      <c r="R180" s="725"/>
      <c r="S180" s="725"/>
      <c r="T180" s="725"/>
      <c r="U180" s="725"/>
      <c r="V180" s="725"/>
      <c r="W180" s="725"/>
      <c r="X180" s="725"/>
      <c r="Y180" s="725"/>
      <c r="Z180" s="725"/>
      <c r="AA180" s="725"/>
      <c r="AB180" s="725"/>
      <c r="AC180" s="725"/>
      <c r="AD180" s="725"/>
    </row>
    <row r="181" spans="1:30">
      <c r="A181" s="725"/>
      <c r="B181" s="726"/>
      <c r="C181" s="725"/>
      <c r="D181" s="725"/>
      <c r="E181" s="725"/>
      <c r="F181" s="725"/>
      <c r="G181" s="725"/>
      <c r="H181" s="725"/>
      <c r="I181" s="725"/>
      <c r="J181" s="725"/>
      <c r="K181" s="725"/>
      <c r="L181" s="725"/>
      <c r="M181" s="725"/>
      <c r="N181" s="725"/>
      <c r="O181" s="725"/>
      <c r="P181" s="725"/>
      <c r="Q181" s="725"/>
      <c r="R181" s="725"/>
      <c r="S181" s="725"/>
      <c r="T181" s="725"/>
      <c r="U181" s="725"/>
      <c r="V181" s="725"/>
      <c r="W181" s="725"/>
      <c r="X181" s="725"/>
      <c r="Y181" s="725"/>
      <c r="Z181" s="725"/>
      <c r="AA181" s="725"/>
      <c r="AB181" s="725"/>
      <c r="AC181" s="725"/>
      <c r="AD181" s="725"/>
    </row>
    <row r="182" spans="1:30">
      <c r="A182" s="725"/>
      <c r="B182" s="726"/>
      <c r="C182" s="725"/>
      <c r="D182" s="725"/>
      <c r="E182" s="725"/>
      <c r="F182" s="725"/>
      <c r="G182" s="725"/>
      <c r="H182" s="725"/>
      <c r="I182" s="725"/>
      <c r="J182" s="725"/>
      <c r="K182" s="725"/>
      <c r="L182" s="725"/>
      <c r="M182" s="725"/>
      <c r="N182" s="725"/>
      <c r="O182" s="725"/>
      <c r="P182" s="725"/>
      <c r="Q182" s="725"/>
      <c r="R182" s="725"/>
      <c r="S182" s="725"/>
      <c r="T182" s="725"/>
      <c r="U182" s="725"/>
      <c r="V182" s="725"/>
      <c r="W182" s="725"/>
      <c r="X182" s="725"/>
      <c r="Y182" s="725"/>
      <c r="Z182" s="725"/>
      <c r="AA182" s="725"/>
      <c r="AB182" s="725"/>
      <c r="AC182" s="725"/>
      <c r="AD182" s="725"/>
    </row>
    <row r="183" spans="1:30">
      <c r="A183" s="725"/>
      <c r="B183" s="726"/>
      <c r="C183" s="725"/>
      <c r="D183" s="725"/>
      <c r="E183" s="725"/>
      <c r="F183" s="725"/>
      <c r="G183" s="725"/>
      <c r="H183" s="725"/>
      <c r="I183" s="725"/>
      <c r="J183" s="725"/>
      <c r="K183" s="725"/>
      <c r="L183" s="725"/>
      <c r="M183" s="725"/>
      <c r="N183" s="725"/>
      <c r="O183" s="725"/>
      <c r="P183" s="725"/>
      <c r="Q183" s="725"/>
      <c r="R183" s="725"/>
      <c r="S183" s="725"/>
      <c r="T183" s="725"/>
      <c r="U183" s="725"/>
      <c r="V183" s="725"/>
      <c r="W183" s="725"/>
      <c r="X183" s="725"/>
      <c r="Y183" s="725"/>
      <c r="Z183" s="725"/>
      <c r="AA183" s="725"/>
      <c r="AB183" s="725"/>
      <c r="AC183" s="725"/>
      <c r="AD183" s="725"/>
    </row>
    <row r="184" spans="1:30">
      <c r="A184" s="725"/>
      <c r="B184" s="726"/>
      <c r="C184" s="725"/>
      <c r="D184" s="725"/>
      <c r="E184" s="725"/>
      <c r="F184" s="725"/>
      <c r="G184" s="725"/>
      <c r="H184" s="725"/>
      <c r="I184" s="725"/>
      <c r="J184" s="725"/>
      <c r="K184" s="725"/>
      <c r="L184" s="725"/>
      <c r="M184" s="725"/>
      <c r="N184" s="725"/>
      <c r="O184" s="725"/>
      <c r="P184" s="725"/>
      <c r="Q184" s="725"/>
      <c r="R184" s="725"/>
      <c r="S184" s="725"/>
      <c r="T184" s="725"/>
      <c r="U184" s="725"/>
      <c r="V184" s="725"/>
      <c r="W184" s="725"/>
      <c r="X184" s="725"/>
      <c r="Y184" s="725"/>
      <c r="Z184" s="725"/>
      <c r="AA184" s="725"/>
      <c r="AB184" s="725"/>
      <c r="AC184" s="725"/>
      <c r="AD184" s="725"/>
    </row>
    <row r="185" spans="1:30">
      <c r="A185" s="725"/>
      <c r="B185" s="726"/>
      <c r="C185" s="725"/>
      <c r="D185" s="725"/>
      <c r="E185" s="725"/>
      <c r="F185" s="725"/>
      <c r="G185" s="725"/>
      <c r="H185" s="725"/>
      <c r="I185" s="725"/>
      <c r="J185" s="725"/>
      <c r="K185" s="725"/>
      <c r="L185" s="725"/>
      <c r="M185" s="725"/>
      <c r="N185" s="725"/>
      <c r="O185" s="725"/>
      <c r="P185" s="725"/>
      <c r="Q185" s="725"/>
      <c r="R185" s="725"/>
      <c r="S185" s="725"/>
      <c r="T185" s="725"/>
      <c r="U185" s="725"/>
      <c r="V185" s="725"/>
      <c r="W185" s="725"/>
      <c r="X185" s="725"/>
      <c r="Y185" s="725"/>
      <c r="Z185" s="725"/>
      <c r="AA185" s="725"/>
      <c r="AB185" s="725"/>
      <c r="AC185" s="725"/>
      <c r="AD185" s="725"/>
    </row>
  </sheetData>
  <sheetProtection sheet="1" objects="1" scenarios="1"/>
  <mergeCells count="2">
    <mergeCell ref="O5:P5"/>
    <mergeCell ref="D2:E2"/>
  </mergeCells>
  <dataValidations count="3">
    <dataValidation allowBlank="1" showInputMessage="1" showErrorMessage="1" promptTitle="Vorsicht!" prompt="Wenn Sie die manuelle Bearbeitung zulassen, überschreiben Sie die monatliche Gleichverteilung der ermittelten Jahreswerte!" sqref="P7 C2" xr:uid="{00000000-0002-0000-0F00-000000000000}"/>
    <dataValidation type="custom" showInputMessage="1" showErrorMessage="1" errorTitle="Manuelle Bearbeitung deaktiviert" error="Wenn Sie die vorgeschlagenen Werte überschreiben wollen, aktivieren Sie oben die manuelle Bearbeitung, indem Sie &quot;ja&quot; eingeben!" sqref="C19:O19 D14:O14 C49:C50 D24:O51" xr:uid="{00000000-0002-0000-0F00-000001000000}">
      <formula1>$B$2="ja"</formula1>
    </dataValidation>
    <dataValidation allowBlank="1" showInputMessage="1" showErrorMessage="1" promptTitle="Vorsicht!" prompt="Wenn Sie die manuelle Bearbeitung zulassen, können Sie  die -  in der Regel -  monatliche Gleichverteilung der aus dem  Blatt Rentabilität übernommenen Jahreswerte überschreiben!" sqref="B2" xr:uid="{00000000-0002-0000-0F00-000002000000}"/>
  </dataValidations>
  <hyperlinks>
    <hyperlink ref="D2:E2" location="Startseite!C7" display="zurück zur Startseite" xr:uid="{00000000-0004-0000-0F00-000000000000}"/>
  </hyperlinks>
  <pageMargins left="0.86614173228346458" right="0" top="1.2598425196850394" bottom="0.23622047244094491" header="0.19685039370078741" footer="0.23622047244094491"/>
  <pageSetup paperSize="9" scale="43" orientation="landscape" blackAndWhite="1" r:id="rId1"/>
  <headerFooter alignWithMargins="0">
    <oddFooter>&amp;L&amp;D&amp;RCopyright: Handwerkskammer Düsseldorf</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21">
    <tabColor theme="6" tint="0.79998168889431442"/>
    <pageSetUpPr fitToPage="1"/>
  </sheetPr>
  <dimension ref="A2:AH168"/>
  <sheetViews>
    <sheetView showGridLines="0" zoomScale="70" zoomScaleNormal="70" zoomScaleSheetLayoutView="50" workbookViewId="0">
      <selection activeCell="D14" sqref="D14"/>
    </sheetView>
  </sheetViews>
  <sheetFormatPr baseColWidth="10" defaultRowHeight="12.75"/>
  <cols>
    <col min="1" max="1" width="62.140625" style="17" customWidth="1"/>
    <col min="2" max="2" width="10.42578125" style="53" customWidth="1"/>
    <col min="3" max="3" width="16.42578125" style="17" customWidth="1"/>
    <col min="4" max="16" width="14.42578125" style="17" customWidth="1"/>
    <col min="17" max="17" width="11.42578125" style="17"/>
    <col min="18" max="18" width="25.42578125" style="17" customWidth="1"/>
    <col min="19" max="16384" width="11.42578125" style="17"/>
  </cols>
  <sheetData>
    <row r="2" spans="1:34" ht="15">
      <c r="A2" s="955" t="s">
        <v>524</v>
      </c>
      <c r="B2" s="965" t="str">
        <f>'Liquiditätsplan-1.Jahr'!B2</f>
        <v>nein</v>
      </c>
      <c r="C2" s="956"/>
      <c r="D2" s="1088" t="s">
        <v>518</v>
      </c>
      <c r="E2" s="1089"/>
    </row>
    <row r="4" spans="1:34" s="1" customFormat="1" ht="27.75">
      <c r="A4" s="634" t="str">
        <f xml:space="preserve"> CONCATENATE( "Liquiditätsplanung des 2. Geschäftsjahres des Unternehmens :  ", Startseite!C14)</f>
        <v xml:space="preserve">Liquiditätsplanung des 2. Geschäftsjahres des Unternehmens :  </v>
      </c>
      <c r="B4" s="727"/>
      <c r="C4" s="636"/>
      <c r="D4" s="637"/>
      <c r="E4" s="637"/>
      <c r="F4" s="637"/>
      <c r="G4" s="637"/>
      <c r="H4" s="637"/>
      <c r="I4" s="638">
        <f>'Personalkosten 2. Jahr'!K4</f>
        <v>46038</v>
      </c>
      <c r="J4" s="639" t="s">
        <v>251</v>
      </c>
      <c r="K4" s="638">
        <f>'Personalkosten 2. Jahr'!M4</f>
        <v>46368</v>
      </c>
      <c r="L4" s="637"/>
      <c r="M4" s="958"/>
      <c r="N4" s="958"/>
      <c r="O4" s="958"/>
      <c r="P4" s="958"/>
      <c r="Q4" s="637"/>
      <c r="R4" s="637"/>
      <c r="S4" s="637"/>
      <c r="T4" s="637"/>
      <c r="U4" s="637"/>
      <c r="V4" s="637"/>
      <c r="W4" s="637"/>
      <c r="X4" s="637"/>
      <c r="Y4" s="637"/>
      <c r="Z4" s="637"/>
      <c r="AA4" s="637"/>
      <c r="AB4" s="637"/>
      <c r="AC4" s="637"/>
      <c r="AD4" s="637"/>
      <c r="AE4" s="637"/>
      <c r="AF4" s="637"/>
      <c r="AG4" s="637"/>
      <c r="AH4" s="637"/>
    </row>
    <row r="5" spans="1:34" s="1" customFormat="1" ht="17.25" customHeight="1">
      <c r="A5" s="640"/>
      <c r="B5" s="728"/>
      <c r="C5" s="640"/>
      <c r="D5" s="637"/>
      <c r="E5" s="637"/>
      <c r="F5" s="637"/>
      <c r="G5" s="637"/>
      <c r="H5" s="637"/>
      <c r="I5" s="637"/>
      <c r="J5" s="637"/>
      <c r="K5" s="637"/>
      <c r="L5" s="637"/>
      <c r="M5" s="958"/>
      <c r="N5" s="959"/>
      <c r="O5" s="1292"/>
      <c r="P5" s="1292"/>
      <c r="Q5" s="637"/>
      <c r="R5" s="637"/>
      <c r="S5" s="637"/>
      <c r="T5" s="637"/>
      <c r="U5" s="637"/>
      <c r="V5" s="637"/>
      <c r="W5" s="637"/>
      <c r="X5" s="637"/>
      <c r="Y5" s="637"/>
      <c r="Z5" s="637"/>
      <c r="AA5" s="637"/>
      <c r="AB5" s="637"/>
      <c r="AC5" s="637"/>
      <c r="AD5" s="637"/>
      <c r="AE5" s="637"/>
      <c r="AF5" s="637"/>
      <c r="AG5" s="637"/>
      <c r="AH5" s="637"/>
    </row>
    <row r="6" spans="1:34" s="1" customFormat="1" ht="15.75">
      <c r="A6" s="637"/>
      <c r="B6" s="729" t="s">
        <v>431</v>
      </c>
      <c r="C6" s="637"/>
      <c r="D6" s="637"/>
      <c r="E6" s="637"/>
      <c r="F6" s="637"/>
      <c r="G6" s="730"/>
      <c r="H6" s="637"/>
      <c r="I6" s="637"/>
      <c r="J6" s="637"/>
      <c r="K6" s="637"/>
      <c r="L6" s="637"/>
      <c r="M6" s="958"/>
      <c r="N6" s="958"/>
      <c r="O6" s="958"/>
      <c r="P6" s="958"/>
      <c r="Q6" s="637"/>
      <c r="R6" s="637"/>
      <c r="S6" s="637"/>
      <c r="T6" s="637"/>
      <c r="U6" s="637"/>
      <c r="V6" s="637"/>
      <c r="W6" s="637"/>
      <c r="X6" s="637"/>
      <c r="Y6" s="637"/>
      <c r="Z6" s="637"/>
      <c r="AA6" s="637"/>
      <c r="AB6" s="637"/>
      <c r="AC6" s="637"/>
      <c r="AD6" s="637"/>
      <c r="AE6" s="637"/>
      <c r="AF6" s="637"/>
      <c r="AG6" s="637"/>
      <c r="AH6" s="637"/>
    </row>
    <row r="7" spans="1:34" s="1" customFormat="1" ht="15">
      <c r="A7" s="637"/>
      <c r="B7" s="731">
        <f>'Liquiditätsplan-1.Jahr'!B7</f>
        <v>0.5</v>
      </c>
      <c r="C7" s="643" t="s">
        <v>55</v>
      </c>
      <c r="D7" s="644"/>
      <c r="E7" s="643"/>
      <c r="F7" s="643"/>
      <c r="G7" s="645"/>
      <c r="H7" s="637"/>
      <c r="I7" s="637"/>
      <c r="J7" s="637"/>
      <c r="K7" s="637"/>
      <c r="L7" s="637"/>
      <c r="M7" s="958"/>
      <c r="N7" s="960"/>
      <c r="O7" s="961"/>
      <c r="P7" s="962"/>
      <c r="Q7" s="637"/>
      <c r="R7" s="637"/>
      <c r="S7" s="637"/>
      <c r="T7" s="637"/>
      <c r="U7" s="637"/>
      <c r="V7" s="637"/>
      <c r="W7" s="637"/>
      <c r="X7" s="637"/>
      <c r="Y7" s="637"/>
      <c r="Z7" s="637"/>
      <c r="AA7" s="637"/>
      <c r="AB7" s="637"/>
      <c r="AC7" s="637"/>
      <c r="AD7" s="637"/>
      <c r="AE7" s="637"/>
      <c r="AF7" s="637"/>
      <c r="AG7" s="637"/>
      <c r="AH7" s="637"/>
    </row>
    <row r="8" spans="1:34" s="1" customFormat="1" ht="15">
      <c r="A8" s="637"/>
      <c r="B8" s="732">
        <f>'Liquiditätsplan-1.Jahr'!B8</f>
        <v>0.4</v>
      </c>
      <c r="C8" s="637" t="s">
        <v>56</v>
      </c>
      <c r="D8" s="646"/>
      <c r="E8" s="637"/>
      <c r="F8" s="637"/>
      <c r="G8" s="647"/>
      <c r="H8" s="637"/>
      <c r="I8" s="637"/>
      <c r="J8" s="637"/>
      <c r="K8" s="637"/>
      <c r="L8" s="637"/>
      <c r="M8" s="958"/>
      <c r="N8" s="958"/>
      <c r="O8" s="958"/>
      <c r="P8" s="958"/>
      <c r="Q8" s="637"/>
      <c r="R8" s="637"/>
      <c r="S8" s="637"/>
      <c r="T8" s="637"/>
      <c r="U8" s="637"/>
      <c r="V8" s="637"/>
      <c r="W8" s="637"/>
      <c r="X8" s="637"/>
      <c r="Y8" s="637"/>
      <c r="Z8" s="637"/>
      <c r="AA8" s="637"/>
      <c r="AB8" s="637"/>
      <c r="AC8" s="637"/>
      <c r="AD8" s="637"/>
      <c r="AE8" s="637"/>
      <c r="AF8" s="637"/>
      <c r="AG8" s="637"/>
      <c r="AH8" s="637"/>
    </row>
    <row r="9" spans="1:34" s="1" customFormat="1" ht="15">
      <c r="A9" s="637"/>
      <c r="B9" s="733">
        <f>'Liquiditätsplan-1.Jahr'!B9</f>
        <v>0.1</v>
      </c>
      <c r="C9" s="637" t="s">
        <v>57</v>
      </c>
      <c r="D9" s="646"/>
      <c r="E9" s="637"/>
      <c r="F9" s="637"/>
      <c r="G9" s="647"/>
      <c r="H9" s="637"/>
      <c r="I9" s="637"/>
      <c r="J9" s="637"/>
      <c r="K9" s="637"/>
      <c r="L9" s="637"/>
      <c r="M9" s="637"/>
      <c r="N9" s="637"/>
      <c r="O9" s="637"/>
      <c r="P9" s="637"/>
      <c r="Q9" s="637"/>
      <c r="R9" s="263"/>
      <c r="S9" s="263"/>
      <c r="T9" s="263"/>
      <c r="U9" s="263"/>
      <c r="V9" s="637"/>
      <c r="W9" s="637"/>
      <c r="X9" s="637"/>
      <c r="Y9" s="637"/>
      <c r="Z9" s="637"/>
      <c r="AA9" s="637"/>
      <c r="AB9" s="637"/>
      <c r="AC9" s="637"/>
      <c r="AD9" s="637"/>
      <c r="AE9" s="637"/>
      <c r="AF9" s="637"/>
      <c r="AG9" s="637"/>
      <c r="AH9" s="637"/>
    </row>
    <row r="10" spans="1:34" s="1" customFormat="1" ht="15.75">
      <c r="A10" s="637"/>
      <c r="B10" s="732">
        <f>'Liquiditätsplan-1.Jahr'!B10</f>
        <v>0.19</v>
      </c>
      <c r="C10" s="643" t="s">
        <v>58</v>
      </c>
      <c r="D10" s="648"/>
      <c r="E10" s="643"/>
      <c r="F10" s="643"/>
      <c r="G10" s="645"/>
      <c r="H10" s="637"/>
      <c r="I10" s="637"/>
      <c r="J10" s="637"/>
      <c r="K10" s="637"/>
      <c r="L10" s="637"/>
      <c r="M10" s="637"/>
      <c r="N10" s="637"/>
      <c r="O10" s="637"/>
      <c r="P10" s="637"/>
      <c r="Q10" s="637"/>
      <c r="R10" s="957"/>
      <c r="S10" s="263"/>
      <c r="T10" s="263"/>
      <c r="U10" s="263"/>
      <c r="V10" s="637"/>
      <c r="W10" s="637"/>
      <c r="X10" s="637"/>
      <c r="Y10" s="637"/>
      <c r="Z10" s="637"/>
      <c r="AA10" s="637"/>
      <c r="AB10" s="637"/>
      <c r="AC10" s="637"/>
      <c r="AD10" s="637"/>
      <c r="AE10" s="637"/>
      <c r="AF10" s="637"/>
      <c r="AG10" s="637"/>
      <c r="AH10" s="637"/>
    </row>
    <row r="11" spans="1:34" s="1" customFormat="1" ht="15">
      <c r="A11" s="637"/>
      <c r="B11" s="733">
        <f>'Liquiditätsplan-1.Jahr'!B11</f>
        <v>0.19</v>
      </c>
      <c r="C11" s="649" t="s">
        <v>59</v>
      </c>
      <c r="D11" s="650"/>
      <c r="E11" s="649"/>
      <c r="F11" s="649"/>
      <c r="G11" s="651"/>
      <c r="H11" s="637"/>
      <c r="I11" s="637"/>
      <c r="J11" s="637"/>
      <c r="K11" s="637"/>
      <c r="L11" s="637"/>
      <c r="M11" s="637"/>
      <c r="N11" s="637"/>
      <c r="O11" s="637"/>
      <c r="P11" s="637"/>
      <c r="Q11" s="637"/>
      <c r="R11" s="264"/>
      <c r="S11" s="263"/>
      <c r="T11" s="263"/>
      <c r="U11" s="263"/>
      <c r="V11" s="637"/>
      <c r="W11" s="637"/>
      <c r="X11" s="637"/>
      <c r="Y11" s="637"/>
      <c r="Z11" s="637"/>
      <c r="AA11" s="637"/>
      <c r="AB11" s="637"/>
      <c r="AC11" s="637"/>
      <c r="AD11" s="637"/>
      <c r="AE11" s="637"/>
      <c r="AF11" s="637"/>
      <c r="AG11" s="637"/>
      <c r="AH11" s="637"/>
    </row>
    <row r="12" spans="1:34" s="1" customFormat="1" ht="16.5" thickBot="1">
      <c r="A12" s="652"/>
      <c r="B12" s="734"/>
      <c r="C12" s="652"/>
      <c r="D12" s="654"/>
      <c r="E12" s="652"/>
      <c r="F12" s="637"/>
      <c r="G12" s="637"/>
      <c r="H12" s="637"/>
      <c r="I12" s="637"/>
      <c r="J12" s="637"/>
      <c r="K12" s="637"/>
      <c r="L12" s="637"/>
      <c r="M12" s="637"/>
      <c r="N12" s="121"/>
      <c r="O12" s="121"/>
      <c r="P12" s="637"/>
      <c r="Q12" s="637"/>
      <c r="R12" s="63"/>
      <c r="S12" s="63"/>
      <c r="T12" s="63"/>
      <c r="U12" s="63"/>
      <c r="V12" s="637"/>
      <c r="W12" s="637"/>
      <c r="X12" s="637"/>
      <c r="Y12" s="637"/>
      <c r="Z12" s="637"/>
      <c r="AA12" s="637"/>
      <c r="AB12" s="637"/>
      <c r="AC12" s="637"/>
      <c r="AD12" s="637"/>
      <c r="AE12" s="637"/>
      <c r="AF12" s="637"/>
      <c r="AG12" s="637"/>
      <c r="AH12" s="637"/>
    </row>
    <row r="13" spans="1:34" s="1" customFormat="1" ht="15.75">
      <c r="A13" s="637"/>
      <c r="B13" s="735" t="s">
        <v>433</v>
      </c>
      <c r="C13" s="656" t="s">
        <v>60</v>
      </c>
      <c r="D13" s="657">
        <f>Startseite!D16</f>
        <v>45658</v>
      </c>
      <c r="E13" s="658">
        <f>D13+32</f>
        <v>45690</v>
      </c>
      <c r="F13" s="658">
        <f t="shared" ref="F13:O13" si="0">E13+31</f>
        <v>45721</v>
      </c>
      <c r="G13" s="658">
        <f t="shared" si="0"/>
        <v>45752</v>
      </c>
      <c r="H13" s="658">
        <f t="shared" si="0"/>
        <v>45783</v>
      </c>
      <c r="I13" s="658">
        <f t="shared" si="0"/>
        <v>45814</v>
      </c>
      <c r="J13" s="658">
        <f t="shared" si="0"/>
        <v>45845</v>
      </c>
      <c r="K13" s="658">
        <f t="shared" si="0"/>
        <v>45876</v>
      </c>
      <c r="L13" s="658">
        <f t="shared" si="0"/>
        <v>45907</v>
      </c>
      <c r="M13" s="658">
        <f t="shared" si="0"/>
        <v>45938</v>
      </c>
      <c r="N13" s="658">
        <f t="shared" si="0"/>
        <v>45969</v>
      </c>
      <c r="O13" s="736">
        <f t="shared" si="0"/>
        <v>46000</v>
      </c>
      <c r="P13" s="659" t="s">
        <v>451</v>
      </c>
      <c r="Q13" s="663"/>
      <c r="R13" s="637"/>
      <c r="S13" s="637"/>
      <c r="T13" s="637"/>
      <c r="U13" s="637"/>
      <c r="V13" s="637"/>
      <c r="W13" s="637"/>
      <c r="X13" s="637"/>
      <c r="Y13" s="637"/>
      <c r="Z13" s="637"/>
      <c r="AA13" s="637"/>
      <c r="AB13" s="637"/>
      <c r="AC13" s="637"/>
      <c r="AD13" s="637"/>
      <c r="AE13" s="637"/>
      <c r="AF13" s="637"/>
      <c r="AG13" s="637"/>
      <c r="AH13" s="637"/>
    </row>
    <row r="14" spans="1:34" s="1" customFormat="1" ht="15.75">
      <c r="A14" s="660" t="s">
        <v>62</v>
      </c>
      <c r="B14" s="735"/>
      <c r="C14" s="661">
        <f>Rentabilität!G21</f>
        <v>0</v>
      </c>
      <c r="D14" s="837">
        <f>$C14/12</f>
        <v>0</v>
      </c>
      <c r="E14" s="837">
        <f t="shared" ref="E14:O14" si="1">$C14/12</f>
        <v>0</v>
      </c>
      <c r="F14" s="837">
        <f t="shared" si="1"/>
        <v>0</v>
      </c>
      <c r="G14" s="837">
        <f t="shared" si="1"/>
        <v>0</v>
      </c>
      <c r="H14" s="837">
        <f t="shared" si="1"/>
        <v>0</v>
      </c>
      <c r="I14" s="837">
        <f t="shared" si="1"/>
        <v>0</v>
      </c>
      <c r="J14" s="837">
        <f t="shared" si="1"/>
        <v>0</v>
      </c>
      <c r="K14" s="837">
        <f t="shared" si="1"/>
        <v>0</v>
      </c>
      <c r="L14" s="837">
        <f t="shared" si="1"/>
        <v>0</v>
      </c>
      <c r="M14" s="837">
        <f t="shared" si="1"/>
        <v>0</v>
      </c>
      <c r="N14" s="837">
        <f t="shared" si="1"/>
        <v>0</v>
      </c>
      <c r="O14" s="837">
        <f t="shared" si="1"/>
        <v>0</v>
      </c>
      <c r="P14" s="662">
        <f>SUM(D14:O14)</f>
        <v>0</v>
      </c>
      <c r="Q14" s="663" t="str">
        <f>IF(AND(ABS(P14-C14)&gt;100,P14&lt;&gt;0),"Überprüfe Eintragung","")</f>
        <v/>
      </c>
      <c r="R14" s="637"/>
      <c r="S14" s="637"/>
      <c r="T14" s="637"/>
      <c r="U14" s="637"/>
      <c r="V14" s="637"/>
      <c r="W14" s="637"/>
      <c r="X14" s="637"/>
      <c r="Y14" s="637"/>
      <c r="Z14" s="637"/>
      <c r="AA14" s="637"/>
      <c r="AB14" s="637"/>
      <c r="AC14" s="637"/>
      <c r="AD14" s="637"/>
      <c r="AE14" s="637"/>
      <c r="AF14" s="637"/>
      <c r="AG14" s="637"/>
      <c r="AH14" s="637"/>
    </row>
    <row r="15" spans="1:34" s="1" customFormat="1" ht="15">
      <c r="A15" s="664" t="s">
        <v>63</v>
      </c>
      <c r="B15" s="737"/>
      <c r="C15" s="666">
        <f t="shared" ref="C15:O15" si="2">C14*$B$10</f>
        <v>0</v>
      </c>
      <c r="D15" s="667">
        <f t="shared" si="2"/>
        <v>0</v>
      </c>
      <c r="E15" s="667">
        <f t="shared" si="2"/>
        <v>0</v>
      </c>
      <c r="F15" s="667">
        <f t="shared" si="2"/>
        <v>0</v>
      </c>
      <c r="G15" s="667">
        <f t="shared" si="2"/>
        <v>0</v>
      </c>
      <c r="H15" s="667">
        <f t="shared" si="2"/>
        <v>0</v>
      </c>
      <c r="I15" s="667">
        <f t="shared" si="2"/>
        <v>0</v>
      </c>
      <c r="J15" s="667">
        <f t="shared" si="2"/>
        <v>0</v>
      </c>
      <c r="K15" s="667">
        <f t="shared" si="2"/>
        <v>0</v>
      </c>
      <c r="L15" s="667">
        <f t="shared" si="2"/>
        <v>0</v>
      </c>
      <c r="M15" s="667">
        <f t="shared" si="2"/>
        <v>0</v>
      </c>
      <c r="N15" s="667">
        <f t="shared" si="2"/>
        <v>0</v>
      </c>
      <c r="O15" s="683">
        <f t="shared" si="2"/>
        <v>0</v>
      </c>
      <c r="P15" s="682">
        <f>SUM(D15:O15)</f>
        <v>0</v>
      </c>
      <c r="Q15" s="663"/>
      <c r="R15" s="637"/>
      <c r="S15" s="637"/>
      <c r="T15" s="637"/>
      <c r="U15" s="637"/>
      <c r="V15" s="637"/>
      <c r="W15" s="637"/>
      <c r="X15" s="637"/>
      <c r="Y15" s="637"/>
      <c r="Z15" s="637"/>
      <c r="AA15" s="637"/>
      <c r="AB15" s="637"/>
      <c r="AC15" s="637"/>
      <c r="AD15" s="637"/>
      <c r="AE15" s="637"/>
      <c r="AF15" s="637"/>
      <c r="AG15" s="637"/>
      <c r="AH15" s="637"/>
    </row>
    <row r="16" spans="1:34" s="1" customFormat="1" ht="15">
      <c r="A16" s="669"/>
      <c r="B16" s="738"/>
      <c r="C16" s="671"/>
      <c r="D16" s="669"/>
      <c r="E16" s="669"/>
      <c r="F16" s="669"/>
      <c r="G16" s="669"/>
      <c r="H16" s="669"/>
      <c r="I16" s="669"/>
      <c r="J16" s="669"/>
      <c r="K16" s="669"/>
      <c r="L16" s="669"/>
      <c r="M16" s="669"/>
      <c r="N16" s="669"/>
      <c r="O16" s="669"/>
      <c r="P16" s="669"/>
      <c r="Q16" s="663"/>
      <c r="R16" s="637"/>
      <c r="S16" s="637"/>
      <c r="T16" s="637"/>
      <c r="U16" s="637"/>
      <c r="V16" s="637"/>
      <c r="W16" s="637"/>
      <c r="X16" s="637"/>
      <c r="Y16" s="637"/>
      <c r="Z16" s="637"/>
      <c r="AA16" s="637"/>
      <c r="AB16" s="637"/>
      <c r="AC16" s="637"/>
      <c r="AD16" s="637"/>
      <c r="AE16" s="637"/>
      <c r="AF16" s="637"/>
      <c r="AG16" s="637"/>
      <c r="AH16" s="637"/>
    </row>
    <row r="17" spans="1:34" s="1" customFormat="1" ht="15.75">
      <c r="A17" s="673" t="s">
        <v>64</v>
      </c>
      <c r="B17" s="739"/>
      <c r="C17" s="675"/>
      <c r="D17" s="676"/>
      <c r="E17" s="676"/>
      <c r="F17" s="676"/>
      <c r="G17" s="676"/>
      <c r="H17" s="676"/>
      <c r="I17" s="676"/>
      <c r="J17" s="676"/>
      <c r="K17" s="676"/>
      <c r="L17" s="676"/>
      <c r="M17" s="676"/>
      <c r="N17" s="676"/>
      <c r="O17" s="676"/>
      <c r="P17" s="722"/>
      <c r="Q17" s="663"/>
      <c r="R17" s="637"/>
      <c r="S17" s="637"/>
      <c r="T17" s="637"/>
      <c r="U17" s="637"/>
      <c r="V17" s="637"/>
      <c r="W17" s="637"/>
      <c r="X17" s="637"/>
      <c r="Y17" s="637"/>
      <c r="Z17" s="637"/>
      <c r="AA17" s="637"/>
      <c r="AB17" s="637"/>
      <c r="AC17" s="637"/>
      <c r="AD17" s="637"/>
      <c r="AE17" s="637"/>
      <c r="AF17" s="637"/>
      <c r="AG17" s="637"/>
      <c r="AH17" s="637"/>
    </row>
    <row r="18" spans="1:34" s="1" customFormat="1" ht="15">
      <c r="A18" s="677" t="s">
        <v>69</v>
      </c>
      <c r="B18" s="740"/>
      <c r="C18" s="679">
        <f>C14+C15</f>
        <v>0</v>
      </c>
      <c r="D18" s="680">
        <f>(D14+D15)*$B$7</f>
        <v>0</v>
      </c>
      <c r="E18" s="680">
        <f>(D14+D15)*B8+(E14+E15)*B7</f>
        <v>0</v>
      </c>
      <c r="F18" s="680">
        <f t="shared" ref="F18:O18" si="3">(D14+D15)*$B$9+(E14+E15)*$B$8+(F14+F15)*$B$7</f>
        <v>0</v>
      </c>
      <c r="G18" s="680">
        <f t="shared" si="3"/>
        <v>0</v>
      </c>
      <c r="H18" s="680">
        <f t="shared" si="3"/>
        <v>0</v>
      </c>
      <c r="I18" s="680">
        <f t="shared" si="3"/>
        <v>0</v>
      </c>
      <c r="J18" s="680">
        <f t="shared" si="3"/>
        <v>0</v>
      </c>
      <c r="K18" s="680">
        <f t="shared" si="3"/>
        <v>0</v>
      </c>
      <c r="L18" s="680">
        <f t="shared" si="3"/>
        <v>0</v>
      </c>
      <c r="M18" s="680">
        <f t="shared" si="3"/>
        <v>0</v>
      </c>
      <c r="N18" s="680">
        <f t="shared" si="3"/>
        <v>0</v>
      </c>
      <c r="O18" s="741">
        <f t="shared" si="3"/>
        <v>0</v>
      </c>
      <c r="P18" s="682">
        <f>SUM(D18:O18)</f>
        <v>0</v>
      </c>
      <c r="Q18" s="663"/>
      <c r="R18" s="637"/>
      <c r="S18" s="637"/>
      <c r="T18" s="637"/>
      <c r="U18" s="637"/>
      <c r="V18" s="637"/>
      <c r="W18" s="637"/>
      <c r="X18" s="637"/>
      <c r="Y18" s="637"/>
      <c r="Z18" s="637"/>
      <c r="AA18" s="637"/>
      <c r="AB18" s="637"/>
      <c r="AC18" s="637"/>
      <c r="AD18" s="637"/>
      <c r="AE18" s="637"/>
      <c r="AF18" s="637"/>
      <c r="AG18" s="637"/>
      <c r="AH18" s="637"/>
    </row>
    <row r="19" spans="1:34" s="1" customFormat="1" ht="15">
      <c r="A19" s="664" t="s">
        <v>237</v>
      </c>
      <c r="B19" s="737"/>
      <c r="C19" s="666">
        <f>('Liquiditätsplan-1.Jahr'!N14+'Liquiditätsplan-1.Jahr'!N15)*B9+('Liquiditätsplan-1.Jahr'!O14+'Liquiditätsplan-1.Jahr'!O15)*(B8+B9)</f>
        <v>5950.0000000000009</v>
      </c>
      <c r="D19" s="666">
        <f>('Liquiditätsplan-1.Jahr'!N14+'Liquiditätsplan-1.Jahr'!N15)*B9+('Liquiditätsplan-1.Jahr'!O14+'Liquiditätsplan-1.Jahr'!O15)*B8</f>
        <v>4958.3333333333339</v>
      </c>
      <c r="E19" s="666">
        <f>('Liquiditätsplan-1.Jahr'!O14+'Liquiditätsplan-1.Jahr'!O15)*B9</f>
        <v>991.66666666666686</v>
      </c>
      <c r="F19" s="666"/>
      <c r="G19" s="666"/>
      <c r="H19" s="666"/>
      <c r="I19" s="666"/>
      <c r="J19" s="666"/>
      <c r="K19" s="666"/>
      <c r="L19" s="666"/>
      <c r="M19" s="666"/>
      <c r="N19" s="666"/>
      <c r="O19" s="742"/>
      <c r="P19" s="682">
        <f>SUM(D19:O19)</f>
        <v>5950.0000000000009</v>
      </c>
      <c r="Q19" s="663"/>
      <c r="R19" s="637"/>
      <c r="S19" s="637"/>
      <c r="T19" s="637"/>
      <c r="U19" s="637"/>
      <c r="V19" s="637"/>
      <c r="W19" s="637"/>
      <c r="X19" s="637"/>
      <c r="Y19" s="637"/>
      <c r="Z19" s="637"/>
      <c r="AA19" s="637"/>
      <c r="AB19" s="637"/>
      <c r="AC19" s="637"/>
      <c r="AD19" s="637"/>
      <c r="AE19" s="637"/>
      <c r="AF19" s="637"/>
      <c r="AG19" s="637"/>
      <c r="AH19" s="637"/>
    </row>
    <row r="20" spans="1:34" s="1" customFormat="1" ht="16.5" thickBot="1">
      <c r="A20" s="664" t="s">
        <v>296</v>
      </c>
      <c r="B20" s="735"/>
      <c r="C20" s="837"/>
      <c r="D20" s="837"/>
      <c r="E20" s="837"/>
      <c r="F20" s="837"/>
      <c r="G20" s="837"/>
      <c r="H20" s="837"/>
      <c r="I20" s="837"/>
      <c r="J20" s="837"/>
      <c r="K20" s="837"/>
      <c r="L20" s="837"/>
      <c r="M20" s="837"/>
      <c r="N20" s="837"/>
      <c r="O20" s="839"/>
      <c r="P20" s="668">
        <f>SUM(D20:O20)</f>
        <v>0</v>
      </c>
      <c r="Q20" s="663" t="str">
        <f>IF(ABS(P20-C20)&gt;100,"Überprüfe Eintragung","")</f>
        <v/>
      </c>
      <c r="R20" s="637"/>
      <c r="S20" s="637"/>
      <c r="T20" s="637"/>
      <c r="U20" s="637"/>
      <c r="V20" s="637"/>
      <c r="W20" s="637"/>
      <c r="X20" s="637"/>
      <c r="Y20" s="637"/>
      <c r="Z20" s="637"/>
      <c r="AA20" s="637"/>
      <c r="AB20" s="637"/>
      <c r="AC20" s="637"/>
      <c r="AD20" s="637"/>
      <c r="AE20" s="637"/>
      <c r="AF20" s="637"/>
      <c r="AG20" s="637"/>
      <c r="AH20" s="637"/>
    </row>
    <row r="21" spans="1:34" s="1" customFormat="1" ht="17.25" thickTop="1" thickBot="1">
      <c r="A21" s="684" t="s">
        <v>191</v>
      </c>
      <c r="B21" s="743"/>
      <c r="C21" s="686">
        <f>C18+C19+C20</f>
        <v>5950.0000000000009</v>
      </c>
      <c r="D21" s="687">
        <f>D18+D19+D20</f>
        <v>4958.3333333333339</v>
      </c>
      <c r="E21" s="687">
        <f t="shared" ref="E21:O21" si="4">E18+E19+E20</f>
        <v>991.66666666666686</v>
      </c>
      <c r="F21" s="687">
        <f t="shared" si="4"/>
        <v>0</v>
      </c>
      <c r="G21" s="687">
        <f t="shared" si="4"/>
        <v>0</v>
      </c>
      <c r="H21" s="687">
        <f t="shared" si="4"/>
        <v>0</v>
      </c>
      <c r="I21" s="687">
        <f t="shared" si="4"/>
        <v>0</v>
      </c>
      <c r="J21" s="687">
        <f t="shared" si="4"/>
        <v>0</v>
      </c>
      <c r="K21" s="687">
        <f t="shared" si="4"/>
        <v>0</v>
      </c>
      <c r="L21" s="687">
        <f t="shared" si="4"/>
        <v>0</v>
      </c>
      <c r="M21" s="687">
        <f t="shared" si="4"/>
        <v>0</v>
      </c>
      <c r="N21" s="687">
        <f t="shared" si="4"/>
        <v>0</v>
      </c>
      <c r="O21" s="744">
        <f t="shared" si="4"/>
        <v>0</v>
      </c>
      <c r="P21" s="745">
        <f>SUM(D21:O21)</f>
        <v>5950.0000000000009</v>
      </c>
      <c r="Q21" s="663"/>
      <c r="R21" s="637"/>
      <c r="S21" s="637"/>
      <c r="T21" s="637"/>
      <c r="U21" s="637"/>
      <c r="V21" s="637"/>
      <c r="W21" s="637"/>
      <c r="X21" s="637"/>
      <c r="Y21" s="637"/>
      <c r="Z21" s="637"/>
      <c r="AA21" s="637"/>
      <c r="AB21" s="637"/>
      <c r="AC21" s="637"/>
      <c r="AD21" s="637"/>
      <c r="AE21" s="637"/>
      <c r="AF21" s="637"/>
      <c r="AG21" s="637"/>
      <c r="AH21" s="637"/>
    </row>
    <row r="22" spans="1:34" s="1" customFormat="1" ht="15.75" thickTop="1">
      <c r="A22" s="637"/>
      <c r="B22" s="746"/>
      <c r="C22" s="690"/>
      <c r="D22" s="691"/>
      <c r="E22" s="691"/>
      <c r="F22" s="691"/>
      <c r="G22" s="691"/>
      <c r="H22" s="691"/>
      <c r="I22" s="691"/>
      <c r="J22" s="691"/>
      <c r="K22" s="691"/>
      <c r="L22" s="691"/>
      <c r="M22" s="691"/>
      <c r="N22" s="691"/>
      <c r="O22" s="691"/>
      <c r="P22" s="691"/>
      <c r="Q22" s="663"/>
      <c r="R22" s="637"/>
      <c r="S22" s="637"/>
      <c r="T22" s="637"/>
      <c r="U22" s="637"/>
      <c r="V22" s="637"/>
      <c r="W22" s="637"/>
      <c r="X22" s="637"/>
      <c r="Y22" s="637"/>
      <c r="Z22" s="637"/>
      <c r="AA22" s="637"/>
      <c r="AB22" s="637"/>
      <c r="AC22" s="637"/>
      <c r="AD22" s="637"/>
      <c r="AE22" s="637"/>
      <c r="AF22" s="637"/>
      <c r="AG22" s="637"/>
      <c r="AH22" s="637"/>
    </row>
    <row r="23" spans="1:34" s="1" customFormat="1" ht="15.75">
      <c r="A23" s="673" t="s">
        <v>106</v>
      </c>
      <c r="B23" s="739"/>
      <c r="C23" s="675"/>
      <c r="D23" s="692"/>
      <c r="E23" s="692"/>
      <c r="F23" s="692"/>
      <c r="G23" s="692"/>
      <c r="H23" s="692"/>
      <c r="I23" s="692"/>
      <c r="J23" s="692"/>
      <c r="K23" s="692"/>
      <c r="L23" s="692"/>
      <c r="M23" s="692"/>
      <c r="N23" s="692"/>
      <c r="O23" s="692"/>
      <c r="P23" s="691"/>
      <c r="Q23" s="663"/>
      <c r="R23" s="637"/>
      <c r="S23" s="637"/>
      <c r="T23" s="637"/>
      <c r="U23" s="637"/>
      <c r="V23" s="637"/>
      <c r="W23" s="637"/>
      <c r="X23" s="637"/>
      <c r="Y23" s="637"/>
      <c r="Z23" s="637"/>
      <c r="AA23" s="637"/>
      <c r="AB23" s="637"/>
      <c r="AC23" s="637"/>
      <c r="AD23" s="637"/>
      <c r="AE23" s="637"/>
      <c r="AF23" s="637"/>
      <c r="AG23" s="637"/>
      <c r="AH23" s="637"/>
    </row>
    <row r="24" spans="1:34" s="1" customFormat="1" ht="15.75" customHeight="1">
      <c r="A24" s="664" t="s">
        <v>83</v>
      </c>
      <c r="B24" s="737" t="s">
        <v>82</v>
      </c>
      <c r="C24" s="666">
        <f>Rentabilität!G33</f>
        <v>0</v>
      </c>
      <c r="D24" s="837">
        <f>D14*Rentabilität!$H33/100</f>
        <v>0</v>
      </c>
      <c r="E24" s="837">
        <f>E14*Rentabilität!$H33/100</f>
        <v>0</v>
      </c>
      <c r="F24" s="837">
        <f>F14*Rentabilität!$H33/100</f>
        <v>0</v>
      </c>
      <c r="G24" s="837">
        <f>G14*Rentabilität!$H33/100</f>
        <v>0</v>
      </c>
      <c r="H24" s="837">
        <f>H14*Rentabilität!$H33/100</f>
        <v>0</v>
      </c>
      <c r="I24" s="837">
        <f>I14*Rentabilität!$H33/100</f>
        <v>0</v>
      </c>
      <c r="J24" s="837">
        <f>J14*Rentabilität!$H33/100</f>
        <v>0</v>
      </c>
      <c r="K24" s="837">
        <f>K14*Rentabilität!$H33/100</f>
        <v>0</v>
      </c>
      <c r="L24" s="837">
        <f>L14*Rentabilität!$H33/100</f>
        <v>0</v>
      </c>
      <c r="M24" s="837">
        <f>M14*Rentabilität!$H33/100</f>
        <v>0</v>
      </c>
      <c r="N24" s="837">
        <f>N14*Rentabilität!$H33/100</f>
        <v>0</v>
      </c>
      <c r="O24" s="837">
        <f>O14*Rentabilität!$H33/100</f>
        <v>0</v>
      </c>
      <c r="P24" s="682">
        <f>SUM(D24:O24)</f>
        <v>0</v>
      </c>
      <c r="Q24" s="663" t="str">
        <f>IF(AND(ABS(P24-C24)&gt;50,P24&lt;&gt;0),"Überprüfe Eintragung","")</f>
        <v/>
      </c>
      <c r="R24" s="637"/>
      <c r="S24" s="637"/>
      <c r="T24" s="637"/>
      <c r="U24" s="637"/>
      <c r="V24" s="637"/>
      <c r="W24" s="637"/>
      <c r="X24" s="637"/>
      <c r="Y24" s="637"/>
      <c r="Z24" s="637"/>
      <c r="AA24" s="637"/>
      <c r="AB24" s="637"/>
      <c r="AC24" s="637"/>
      <c r="AD24" s="637"/>
      <c r="AE24" s="637"/>
      <c r="AF24" s="637"/>
      <c r="AG24" s="637"/>
      <c r="AH24" s="637"/>
    </row>
    <row r="25" spans="1:34" s="1" customFormat="1" ht="15.75" customHeight="1">
      <c r="A25" s="664" t="s">
        <v>84</v>
      </c>
      <c r="B25" s="737" t="s">
        <v>82</v>
      </c>
      <c r="C25" s="666">
        <f>Rentabilität!G22</f>
        <v>0</v>
      </c>
      <c r="D25" s="837">
        <f>D14*Rentabilität!$H22/100</f>
        <v>0</v>
      </c>
      <c r="E25" s="837">
        <f>E14*Rentabilität!$H22/100</f>
        <v>0</v>
      </c>
      <c r="F25" s="837">
        <f>F14*Rentabilität!$H22/100</f>
        <v>0</v>
      </c>
      <c r="G25" s="837">
        <f>G14*Rentabilität!$H22/100</f>
        <v>0</v>
      </c>
      <c r="H25" s="837">
        <f>H14*Rentabilität!$H22/100</f>
        <v>0</v>
      </c>
      <c r="I25" s="837">
        <f>I14*Rentabilität!$H22/100</f>
        <v>0</v>
      </c>
      <c r="J25" s="837">
        <f>J14*Rentabilität!$H22/100</f>
        <v>0</v>
      </c>
      <c r="K25" s="837">
        <f>K14*Rentabilität!$H22/100</f>
        <v>0</v>
      </c>
      <c r="L25" s="837">
        <f>L14*Rentabilität!$H22/100</f>
        <v>0</v>
      </c>
      <c r="M25" s="837">
        <f>M14*Rentabilität!$H22/100</f>
        <v>0</v>
      </c>
      <c r="N25" s="837">
        <f>N14*Rentabilität!$H22/100</f>
        <v>0</v>
      </c>
      <c r="O25" s="837">
        <f>O14*Rentabilität!$H22/100</f>
        <v>0</v>
      </c>
      <c r="P25" s="682">
        <f>SUM(D25:O25)</f>
        <v>0</v>
      </c>
      <c r="Q25" s="663" t="str">
        <f t="shared" ref="Q25:Q39" si="5">IF(AND(ABS(P25-C25)&gt;50,P25&lt;&gt;0),"Überprüfe Eintragung","")</f>
        <v/>
      </c>
      <c r="R25" s="637"/>
      <c r="S25" s="637"/>
      <c r="T25" s="637"/>
      <c r="U25" s="637"/>
      <c r="V25" s="637"/>
      <c r="W25" s="637"/>
      <c r="X25" s="637"/>
      <c r="Y25" s="637"/>
      <c r="Z25" s="637"/>
      <c r="AA25" s="637"/>
      <c r="AB25" s="637"/>
      <c r="AC25" s="637"/>
      <c r="AD25" s="637"/>
      <c r="AE25" s="637"/>
      <c r="AF25" s="637"/>
      <c r="AG25" s="637"/>
      <c r="AH25" s="637"/>
    </row>
    <row r="26" spans="1:34" s="1" customFormat="1" ht="15.75" customHeight="1">
      <c r="A26" s="677" t="s">
        <v>124</v>
      </c>
      <c r="B26" s="740" t="s">
        <v>81</v>
      </c>
      <c r="C26" s="679">
        <f>Rentabilität!G35</f>
        <v>0</v>
      </c>
      <c r="D26" s="838">
        <f>Hilfstabelle!B62</f>
        <v>0</v>
      </c>
      <c r="E26" s="838">
        <f>Hilfstabelle!C62</f>
        <v>0</v>
      </c>
      <c r="F26" s="838">
        <f>Hilfstabelle!D62</f>
        <v>0</v>
      </c>
      <c r="G26" s="838">
        <f>Hilfstabelle!E62</f>
        <v>0</v>
      </c>
      <c r="H26" s="838">
        <f>Hilfstabelle!F62</f>
        <v>0</v>
      </c>
      <c r="I26" s="838">
        <f>Hilfstabelle!G62</f>
        <v>0</v>
      </c>
      <c r="J26" s="838">
        <f>Hilfstabelle!H62</f>
        <v>0</v>
      </c>
      <c r="K26" s="838">
        <f>Hilfstabelle!I62</f>
        <v>0</v>
      </c>
      <c r="L26" s="838">
        <f>Hilfstabelle!J62</f>
        <v>0</v>
      </c>
      <c r="M26" s="838">
        <f>Hilfstabelle!K62</f>
        <v>0</v>
      </c>
      <c r="N26" s="838">
        <f>Hilfstabelle!L62</f>
        <v>0</v>
      </c>
      <c r="O26" s="838">
        <f>Hilfstabelle!M62</f>
        <v>0</v>
      </c>
      <c r="P26" s="682">
        <f t="shared" ref="P26:P54" si="6">SUM(D26:O26)</f>
        <v>0</v>
      </c>
      <c r="Q26" s="663" t="str">
        <f t="shared" si="5"/>
        <v/>
      </c>
      <c r="R26" s="637"/>
      <c r="S26" s="637"/>
      <c r="T26" s="637"/>
      <c r="U26" s="637"/>
      <c r="V26" s="637"/>
      <c r="W26" s="637"/>
      <c r="X26" s="637"/>
      <c r="Y26" s="637"/>
      <c r="Z26" s="637"/>
      <c r="AA26" s="637"/>
      <c r="AB26" s="637"/>
      <c r="AC26" s="637"/>
      <c r="AD26" s="637"/>
      <c r="AE26" s="637"/>
      <c r="AF26" s="637"/>
      <c r="AG26" s="637"/>
      <c r="AH26" s="637"/>
    </row>
    <row r="27" spans="1:34" s="1" customFormat="1" ht="15.75" customHeight="1">
      <c r="A27" s="664" t="str">
        <f>'übrige Kosten'!A10</f>
        <v>Raumkosten (Miete, Pacht)</v>
      </c>
      <c r="B27" s="896" t="str">
        <f>'Liquiditätsplan-1.Jahr'!B27</f>
        <v>nein</v>
      </c>
      <c r="C27" s="666">
        <f>'übrige Kosten'!E10</f>
        <v>0</v>
      </c>
      <c r="D27" s="837">
        <f>$C27/12</f>
        <v>0</v>
      </c>
      <c r="E27" s="837">
        <f t="shared" ref="E27:O43" si="7">$C27/12</f>
        <v>0</v>
      </c>
      <c r="F27" s="837">
        <f t="shared" si="7"/>
        <v>0</v>
      </c>
      <c r="G27" s="837">
        <f t="shared" si="7"/>
        <v>0</v>
      </c>
      <c r="H27" s="837">
        <f t="shared" si="7"/>
        <v>0</v>
      </c>
      <c r="I27" s="837">
        <f t="shared" si="7"/>
        <v>0</v>
      </c>
      <c r="J27" s="837">
        <f t="shared" si="7"/>
        <v>0</v>
      </c>
      <c r="K27" s="837">
        <f t="shared" si="7"/>
        <v>0</v>
      </c>
      <c r="L27" s="837">
        <f t="shared" si="7"/>
        <v>0</v>
      </c>
      <c r="M27" s="837">
        <f t="shared" si="7"/>
        <v>0</v>
      </c>
      <c r="N27" s="837">
        <f t="shared" si="7"/>
        <v>0</v>
      </c>
      <c r="O27" s="837">
        <f t="shared" si="7"/>
        <v>0</v>
      </c>
      <c r="P27" s="682">
        <f t="shared" si="6"/>
        <v>0</v>
      </c>
      <c r="Q27" s="663" t="str">
        <f t="shared" si="5"/>
        <v/>
      </c>
      <c r="R27" s="637"/>
      <c r="S27" s="637"/>
      <c r="T27" s="637"/>
      <c r="U27" s="637"/>
      <c r="V27" s="637"/>
      <c r="W27" s="637"/>
      <c r="X27" s="637"/>
      <c r="Y27" s="637"/>
      <c r="Z27" s="637"/>
      <c r="AA27" s="637"/>
      <c r="AB27" s="637"/>
      <c r="AC27" s="637"/>
      <c r="AD27" s="637"/>
      <c r="AE27" s="637"/>
      <c r="AF27" s="637"/>
      <c r="AG27" s="637"/>
      <c r="AH27" s="637"/>
    </row>
    <row r="28" spans="1:34" s="1" customFormat="1" ht="15.75" customHeight="1">
      <c r="A28" s="664" t="str">
        <f>'übrige Kosten'!A11</f>
        <v>Energiekosten (Strom, Heizung, Wasser)</v>
      </c>
      <c r="B28" s="737" t="s">
        <v>82</v>
      </c>
      <c r="C28" s="666">
        <f>'übrige Kosten'!E11</f>
        <v>0</v>
      </c>
      <c r="D28" s="837">
        <f t="shared" ref="D28:D40" si="8">$C28/12</f>
        <v>0</v>
      </c>
      <c r="E28" s="837">
        <f t="shared" si="7"/>
        <v>0</v>
      </c>
      <c r="F28" s="837">
        <f t="shared" si="7"/>
        <v>0</v>
      </c>
      <c r="G28" s="837">
        <f t="shared" si="7"/>
        <v>0</v>
      </c>
      <c r="H28" s="837">
        <f t="shared" si="7"/>
        <v>0</v>
      </c>
      <c r="I28" s="837">
        <f t="shared" si="7"/>
        <v>0</v>
      </c>
      <c r="J28" s="837">
        <f t="shared" si="7"/>
        <v>0</v>
      </c>
      <c r="K28" s="837">
        <f t="shared" si="7"/>
        <v>0</v>
      </c>
      <c r="L28" s="837">
        <f t="shared" si="7"/>
        <v>0</v>
      </c>
      <c r="M28" s="837">
        <f t="shared" si="7"/>
        <v>0</v>
      </c>
      <c r="N28" s="837">
        <f t="shared" si="7"/>
        <v>0</v>
      </c>
      <c r="O28" s="837">
        <f t="shared" si="7"/>
        <v>0</v>
      </c>
      <c r="P28" s="682">
        <f t="shared" si="6"/>
        <v>0</v>
      </c>
      <c r="Q28" s="663" t="str">
        <f t="shared" si="5"/>
        <v/>
      </c>
      <c r="R28" s="637"/>
      <c r="S28" s="637"/>
      <c r="T28" s="637"/>
      <c r="U28" s="637"/>
      <c r="V28" s="637"/>
      <c r="W28" s="637"/>
      <c r="X28" s="637"/>
      <c r="Y28" s="637"/>
      <c r="Z28" s="637"/>
      <c r="AA28" s="637"/>
      <c r="AB28" s="637"/>
      <c r="AC28" s="637"/>
      <c r="AD28" s="637"/>
      <c r="AE28" s="637"/>
      <c r="AF28" s="637"/>
      <c r="AG28" s="637"/>
      <c r="AH28" s="637"/>
    </row>
    <row r="29" spans="1:34" s="1" customFormat="1" ht="15.75" customHeight="1">
      <c r="A29" s="664" t="str">
        <f>'übrige Kosten'!A12</f>
        <v>Versicherung, Beiträge</v>
      </c>
      <c r="B29" s="737" t="s">
        <v>81</v>
      </c>
      <c r="C29" s="666">
        <f>'übrige Kosten'!E12</f>
        <v>0</v>
      </c>
      <c r="D29" s="837">
        <f t="shared" si="8"/>
        <v>0</v>
      </c>
      <c r="E29" s="837">
        <f t="shared" si="7"/>
        <v>0</v>
      </c>
      <c r="F29" s="837">
        <f t="shared" si="7"/>
        <v>0</v>
      </c>
      <c r="G29" s="837">
        <f t="shared" si="7"/>
        <v>0</v>
      </c>
      <c r="H29" s="837">
        <f t="shared" si="7"/>
        <v>0</v>
      </c>
      <c r="I29" s="837">
        <f t="shared" si="7"/>
        <v>0</v>
      </c>
      <c r="J29" s="837">
        <f t="shared" si="7"/>
        <v>0</v>
      </c>
      <c r="K29" s="837">
        <f t="shared" si="7"/>
        <v>0</v>
      </c>
      <c r="L29" s="837">
        <f t="shared" si="7"/>
        <v>0</v>
      </c>
      <c r="M29" s="837">
        <f t="shared" si="7"/>
        <v>0</v>
      </c>
      <c r="N29" s="837">
        <f t="shared" si="7"/>
        <v>0</v>
      </c>
      <c r="O29" s="837">
        <f t="shared" si="7"/>
        <v>0</v>
      </c>
      <c r="P29" s="682">
        <f t="shared" si="6"/>
        <v>0</v>
      </c>
      <c r="Q29" s="663" t="str">
        <f t="shared" si="5"/>
        <v/>
      </c>
      <c r="R29" s="637"/>
      <c r="S29" s="637"/>
      <c r="T29" s="637"/>
      <c r="U29" s="637"/>
      <c r="V29" s="637"/>
      <c r="W29" s="637"/>
      <c r="X29" s="637"/>
      <c r="Y29" s="637"/>
      <c r="Z29" s="637"/>
      <c r="AA29" s="637"/>
      <c r="AB29" s="637"/>
      <c r="AC29" s="637"/>
      <c r="AD29" s="637"/>
      <c r="AE29" s="637"/>
      <c r="AF29" s="637"/>
      <c r="AG29" s="637"/>
      <c r="AH29" s="637"/>
    </row>
    <row r="30" spans="1:34" s="1" customFormat="1" ht="15.75" customHeight="1">
      <c r="A30" s="664" t="str">
        <f>'übrige Kosten'!A13</f>
        <v>Kfz-Kosten (incl. Leasing, Steuern, Vers., Rep., ohne AfA)</v>
      </c>
      <c r="B30" s="737" t="s">
        <v>82</v>
      </c>
      <c r="C30" s="666">
        <f>'übrige Kosten'!E13</f>
        <v>0</v>
      </c>
      <c r="D30" s="837">
        <f t="shared" si="8"/>
        <v>0</v>
      </c>
      <c r="E30" s="837">
        <f t="shared" si="7"/>
        <v>0</v>
      </c>
      <c r="F30" s="837">
        <f t="shared" si="7"/>
        <v>0</v>
      </c>
      <c r="G30" s="837">
        <f t="shared" si="7"/>
        <v>0</v>
      </c>
      <c r="H30" s="837">
        <f t="shared" si="7"/>
        <v>0</v>
      </c>
      <c r="I30" s="837">
        <f t="shared" si="7"/>
        <v>0</v>
      </c>
      <c r="J30" s="837">
        <f t="shared" si="7"/>
        <v>0</v>
      </c>
      <c r="K30" s="837">
        <f t="shared" si="7"/>
        <v>0</v>
      </c>
      <c r="L30" s="837">
        <f t="shared" si="7"/>
        <v>0</v>
      </c>
      <c r="M30" s="837">
        <f t="shared" si="7"/>
        <v>0</v>
      </c>
      <c r="N30" s="837">
        <f t="shared" si="7"/>
        <v>0</v>
      </c>
      <c r="O30" s="837">
        <f t="shared" si="7"/>
        <v>0</v>
      </c>
      <c r="P30" s="682">
        <f t="shared" si="6"/>
        <v>0</v>
      </c>
      <c r="Q30" s="663" t="str">
        <f t="shared" si="5"/>
        <v/>
      </c>
      <c r="R30" s="637"/>
      <c r="S30" s="637"/>
      <c r="T30" s="637"/>
      <c r="U30" s="637"/>
      <c r="V30" s="637"/>
      <c r="W30" s="637"/>
      <c r="X30" s="637"/>
      <c r="Y30" s="637"/>
      <c r="Z30" s="637"/>
      <c r="AA30" s="637"/>
      <c r="AB30" s="637"/>
      <c r="AC30" s="637"/>
      <c r="AD30" s="637"/>
      <c r="AE30" s="637"/>
      <c r="AF30" s="637"/>
      <c r="AG30" s="637"/>
      <c r="AH30" s="637"/>
    </row>
    <row r="31" spans="1:34" s="1" customFormat="1" ht="15.75" customHeight="1">
      <c r="A31" s="664" t="str">
        <f>'übrige Kosten'!A14</f>
        <v>Werbung  / Reisekosten</v>
      </c>
      <c r="B31" s="737" t="s">
        <v>82</v>
      </c>
      <c r="C31" s="666">
        <f>'übrige Kosten'!E14</f>
        <v>0</v>
      </c>
      <c r="D31" s="837">
        <f t="shared" si="8"/>
        <v>0</v>
      </c>
      <c r="E31" s="837">
        <f t="shared" si="7"/>
        <v>0</v>
      </c>
      <c r="F31" s="837">
        <f t="shared" si="7"/>
        <v>0</v>
      </c>
      <c r="G31" s="837">
        <f t="shared" si="7"/>
        <v>0</v>
      </c>
      <c r="H31" s="837">
        <f t="shared" si="7"/>
        <v>0</v>
      </c>
      <c r="I31" s="837">
        <f t="shared" si="7"/>
        <v>0</v>
      </c>
      <c r="J31" s="837">
        <f t="shared" si="7"/>
        <v>0</v>
      </c>
      <c r="K31" s="837">
        <f t="shared" si="7"/>
        <v>0</v>
      </c>
      <c r="L31" s="837">
        <f t="shared" si="7"/>
        <v>0</v>
      </c>
      <c r="M31" s="837">
        <f t="shared" si="7"/>
        <v>0</v>
      </c>
      <c r="N31" s="837">
        <f t="shared" si="7"/>
        <v>0</v>
      </c>
      <c r="O31" s="837">
        <f t="shared" si="7"/>
        <v>0</v>
      </c>
      <c r="P31" s="682">
        <f t="shared" si="6"/>
        <v>0</v>
      </c>
      <c r="Q31" s="663" t="str">
        <f t="shared" si="5"/>
        <v/>
      </c>
      <c r="R31" s="637"/>
      <c r="S31" s="637"/>
      <c r="T31" s="637"/>
      <c r="U31" s="637"/>
      <c r="V31" s="637"/>
      <c r="W31" s="637"/>
      <c r="X31" s="637"/>
      <c r="Y31" s="637"/>
      <c r="Z31" s="637"/>
      <c r="AA31" s="637"/>
      <c r="AB31" s="637"/>
      <c r="AC31" s="637"/>
      <c r="AD31" s="637"/>
      <c r="AE31" s="637"/>
      <c r="AF31" s="637"/>
      <c r="AG31" s="637"/>
      <c r="AH31" s="637"/>
    </row>
    <row r="32" spans="1:34" s="1" customFormat="1" ht="15.75" customHeight="1">
      <c r="A32" s="664" t="str">
        <f>'übrige Kosten'!A15</f>
        <v>Kosten der Warenabgabe (incl.  Gewährleistungen)</v>
      </c>
      <c r="B32" s="737" t="s">
        <v>82</v>
      </c>
      <c r="C32" s="666">
        <f>'übrige Kosten'!E15</f>
        <v>0</v>
      </c>
      <c r="D32" s="837">
        <f t="shared" si="8"/>
        <v>0</v>
      </c>
      <c r="E32" s="837">
        <f t="shared" si="7"/>
        <v>0</v>
      </c>
      <c r="F32" s="837">
        <f t="shared" si="7"/>
        <v>0</v>
      </c>
      <c r="G32" s="837">
        <f t="shared" si="7"/>
        <v>0</v>
      </c>
      <c r="H32" s="837">
        <f t="shared" si="7"/>
        <v>0</v>
      </c>
      <c r="I32" s="837">
        <f t="shared" si="7"/>
        <v>0</v>
      </c>
      <c r="J32" s="837">
        <f t="shared" si="7"/>
        <v>0</v>
      </c>
      <c r="K32" s="837">
        <f t="shared" si="7"/>
        <v>0</v>
      </c>
      <c r="L32" s="837">
        <f t="shared" si="7"/>
        <v>0</v>
      </c>
      <c r="M32" s="837">
        <f t="shared" si="7"/>
        <v>0</v>
      </c>
      <c r="N32" s="837">
        <f t="shared" si="7"/>
        <v>0</v>
      </c>
      <c r="O32" s="837">
        <f t="shared" si="7"/>
        <v>0</v>
      </c>
      <c r="P32" s="682">
        <f t="shared" si="6"/>
        <v>0</v>
      </c>
      <c r="Q32" s="663" t="str">
        <f t="shared" si="5"/>
        <v/>
      </c>
      <c r="R32" s="637"/>
      <c r="S32" s="637"/>
      <c r="T32" s="637"/>
      <c r="U32" s="637"/>
      <c r="V32" s="637"/>
      <c r="W32" s="637"/>
      <c r="X32" s="637"/>
      <c r="Y32" s="637"/>
      <c r="Z32" s="637"/>
      <c r="AA32" s="637"/>
      <c r="AB32" s="637"/>
      <c r="AC32" s="637"/>
      <c r="AD32" s="637"/>
      <c r="AE32" s="637"/>
      <c r="AF32" s="637"/>
      <c r="AG32" s="637"/>
      <c r="AH32" s="637"/>
    </row>
    <row r="33" spans="1:34" s="1" customFormat="1" ht="15.75" customHeight="1">
      <c r="A33" s="664" t="str">
        <f>'übrige Kosten'!A17</f>
        <v>Reparaturen, Instandhaltung</v>
      </c>
      <c r="B33" s="737" t="s">
        <v>82</v>
      </c>
      <c r="C33" s="666">
        <f>'übrige Kosten'!E17</f>
        <v>0</v>
      </c>
      <c r="D33" s="837">
        <f t="shared" si="8"/>
        <v>0</v>
      </c>
      <c r="E33" s="837">
        <f t="shared" si="7"/>
        <v>0</v>
      </c>
      <c r="F33" s="837">
        <f t="shared" si="7"/>
        <v>0</v>
      </c>
      <c r="G33" s="837">
        <f t="shared" si="7"/>
        <v>0</v>
      </c>
      <c r="H33" s="837">
        <f t="shared" si="7"/>
        <v>0</v>
      </c>
      <c r="I33" s="837">
        <f t="shared" si="7"/>
        <v>0</v>
      </c>
      <c r="J33" s="837">
        <f t="shared" si="7"/>
        <v>0</v>
      </c>
      <c r="K33" s="837">
        <f t="shared" si="7"/>
        <v>0</v>
      </c>
      <c r="L33" s="837">
        <f t="shared" si="7"/>
        <v>0</v>
      </c>
      <c r="M33" s="837">
        <f t="shared" si="7"/>
        <v>0</v>
      </c>
      <c r="N33" s="837">
        <f t="shared" si="7"/>
        <v>0</v>
      </c>
      <c r="O33" s="837">
        <f t="shared" si="7"/>
        <v>0</v>
      </c>
      <c r="P33" s="682">
        <f t="shared" si="6"/>
        <v>0</v>
      </c>
      <c r="Q33" s="663" t="str">
        <f t="shared" si="5"/>
        <v/>
      </c>
      <c r="R33" s="637"/>
      <c r="S33" s="637"/>
      <c r="T33" s="637"/>
      <c r="U33" s="637"/>
      <c r="V33" s="637"/>
      <c r="W33" s="637"/>
      <c r="X33" s="637"/>
      <c r="Y33" s="637"/>
      <c r="Z33" s="637"/>
      <c r="AA33" s="637"/>
      <c r="AB33" s="637"/>
      <c r="AC33" s="637"/>
      <c r="AD33" s="637"/>
      <c r="AE33" s="637"/>
      <c r="AF33" s="637"/>
      <c r="AG33" s="637"/>
      <c r="AH33" s="637"/>
    </row>
    <row r="34" spans="1:34" s="1" customFormat="1" ht="15.75" customHeight="1">
      <c r="A34" s="664" t="str">
        <f>'übrige Kosten'!A18</f>
        <v>Büro (Telefon, Telefax, Internet)</v>
      </c>
      <c r="B34" s="737" t="s">
        <v>82</v>
      </c>
      <c r="C34" s="666">
        <f>'übrige Kosten'!E18</f>
        <v>0</v>
      </c>
      <c r="D34" s="837">
        <f t="shared" si="8"/>
        <v>0</v>
      </c>
      <c r="E34" s="837">
        <f t="shared" si="7"/>
        <v>0</v>
      </c>
      <c r="F34" s="837">
        <f t="shared" si="7"/>
        <v>0</v>
      </c>
      <c r="G34" s="837">
        <f t="shared" si="7"/>
        <v>0</v>
      </c>
      <c r="H34" s="837">
        <f t="shared" si="7"/>
        <v>0</v>
      </c>
      <c r="I34" s="837">
        <f t="shared" si="7"/>
        <v>0</v>
      </c>
      <c r="J34" s="837">
        <f t="shared" si="7"/>
        <v>0</v>
      </c>
      <c r="K34" s="837">
        <f t="shared" si="7"/>
        <v>0</v>
      </c>
      <c r="L34" s="837">
        <f t="shared" si="7"/>
        <v>0</v>
      </c>
      <c r="M34" s="837">
        <f t="shared" si="7"/>
        <v>0</v>
      </c>
      <c r="N34" s="837">
        <f t="shared" si="7"/>
        <v>0</v>
      </c>
      <c r="O34" s="837">
        <f t="shared" si="7"/>
        <v>0</v>
      </c>
      <c r="P34" s="682">
        <f t="shared" si="6"/>
        <v>0</v>
      </c>
      <c r="Q34" s="663" t="str">
        <f t="shared" si="5"/>
        <v/>
      </c>
      <c r="R34" s="637"/>
      <c r="S34" s="637"/>
      <c r="T34" s="637"/>
      <c r="U34" s="637"/>
      <c r="V34" s="637"/>
      <c r="W34" s="637"/>
      <c r="X34" s="637"/>
      <c r="Y34" s="637"/>
      <c r="Z34" s="637"/>
      <c r="AA34" s="637"/>
      <c r="AB34" s="637"/>
      <c r="AC34" s="637"/>
      <c r="AD34" s="637"/>
      <c r="AE34" s="637"/>
      <c r="AF34" s="637"/>
      <c r="AG34" s="637"/>
      <c r="AH34" s="637"/>
    </row>
    <row r="35" spans="1:34" s="1" customFormat="1" ht="15.75" customHeight="1">
      <c r="A35" s="664" t="str">
        <f>'übrige Kosten'!A19</f>
        <v>Büro (Porto, Zeitschriften, sonst. Bürobedarf)</v>
      </c>
      <c r="B35" s="737" t="s">
        <v>82</v>
      </c>
      <c r="C35" s="666">
        <f>'übrige Kosten'!E19</f>
        <v>0</v>
      </c>
      <c r="D35" s="837">
        <f t="shared" si="8"/>
        <v>0</v>
      </c>
      <c r="E35" s="837">
        <f t="shared" si="7"/>
        <v>0</v>
      </c>
      <c r="F35" s="837">
        <f t="shared" si="7"/>
        <v>0</v>
      </c>
      <c r="G35" s="837">
        <f t="shared" si="7"/>
        <v>0</v>
      </c>
      <c r="H35" s="837">
        <f t="shared" si="7"/>
        <v>0</v>
      </c>
      <c r="I35" s="837">
        <f t="shared" si="7"/>
        <v>0</v>
      </c>
      <c r="J35" s="837">
        <f t="shared" si="7"/>
        <v>0</v>
      </c>
      <c r="K35" s="837">
        <f t="shared" si="7"/>
        <v>0</v>
      </c>
      <c r="L35" s="837">
        <f t="shared" si="7"/>
        <v>0</v>
      </c>
      <c r="M35" s="837">
        <f t="shared" si="7"/>
        <v>0</v>
      </c>
      <c r="N35" s="837">
        <f t="shared" si="7"/>
        <v>0</v>
      </c>
      <c r="O35" s="837">
        <f t="shared" si="7"/>
        <v>0</v>
      </c>
      <c r="P35" s="682">
        <f t="shared" si="6"/>
        <v>0</v>
      </c>
      <c r="Q35" s="663" t="str">
        <f t="shared" si="5"/>
        <v/>
      </c>
      <c r="R35" s="637"/>
      <c r="S35" s="637"/>
      <c r="T35" s="637"/>
      <c r="U35" s="637"/>
      <c r="V35" s="637"/>
      <c r="W35" s="637"/>
      <c r="X35" s="637"/>
      <c r="Y35" s="637"/>
      <c r="Z35" s="637"/>
      <c r="AA35" s="637"/>
      <c r="AB35" s="637"/>
      <c r="AC35" s="637"/>
      <c r="AD35" s="637"/>
      <c r="AE35" s="637"/>
      <c r="AF35" s="637"/>
      <c r="AG35" s="637"/>
      <c r="AH35" s="637"/>
    </row>
    <row r="36" spans="1:34" s="1" customFormat="1" ht="15.75" customHeight="1">
      <c r="A36" s="664" t="str">
        <f>'übrige Kosten'!A20</f>
        <v>Buchführung und Abschlusskosten / Beratungskosten</v>
      </c>
      <c r="B36" s="737" t="s">
        <v>82</v>
      </c>
      <c r="C36" s="666">
        <f>'übrige Kosten'!E20</f>
        <v>0</v>
      </c>
      <c r="D36" s="837">
        <f t="shared" si="8"/>
        <v>0</v>
      </c>
      <c r="E36" s="837">
        <f t="shared" si="7"/>
        <v>0</v>
      </c>
      <c r="F36" s="837">
        <f t="shared" si="7"/>
        <v>0</v>
      </c>
      <c r="G36" s="837">
        <f t="shared" si="7"/>
        <v>0</v>
      </c>
      <c r="H36" s="837">
        <f t="shared" si="7"/>
        <v>0</v>
      </c>
      <c r="I36" s="837">
        <f t="shared" si="7"/>
        <v>0</v>
      </c>
      <c r="J36" s="837">
        <f t="shared" si="7"/>
        <v>0</v>
      </c>
      <c r="K36" s="837">
        <f t="shared" si="7"/>
        <v>0</v>
      </c>
      <c r="L36" s="837">
        <f t="shared" si="7"/>
        <v>0</v>
      </c>
      <c r="M36" s="837">
        <f t="shared" si="7"/>
        <v>0</v>
      </c>
      <c r="N36" s="837">
        <f t="shared" si="7"/>
        <v>0</v>
      </c>
      <c r="O36" s="837">
        <f t="shared" si="7"/>
        <v>0</v>
      </c>
      <c r="P36" s="682">
        <f t="shared" si="6"/>
        <v>0</v>
      </c>
      <c r="Q36" s="663" t="str">
        <f t="shared" si="5"/>
        <v/>
      </c>
      <c r="R36" s="637"/>
      <c r="S36" s="637"/>
      <c r="T36" s="637"/>
      <c r="U36" s="637"/>
      <c r="V36" s="637"/>
      <c r="W36" s="637"/>
      <c r="X36" s="637"/>
      <c r="Y36" s="637"/>
      <c r="Z36" s="637"/>
      <c r="AA36" s="637"/>
      <c r="AB36" s="637"/>
      <c r="AC36" s="637"/>
      <c r="AD36" s="637"/>
      <c r="AE36" s="637"/>
      <c r="AF36" s="637"/>
      <c r="AG36" s="637"/>
      <c r="AH36" s="637"/>
    </row>
    <row r="37" spans="1:34" s="1" customFormat="1" ht="15.75" customHeight="1">
      <c r="A37" s="664" t="str">
        <f>'übrige Kosten'!A21</f>
        <v>Miete / Leasing (ohne Kfz) für bewegliche Wirtschaftsgüter</v>
      </c>
      <c r="B37" s="737" t="s">
        <v>82</v>
      </c>
      <c r="C37" s="666">
        <f>'übrige Kosten'!E21</f>
        <v>0</v>
      </c>
      <c r="D37" s="837">
        <f t="shared" si="8"/>
        <v>0</v>
      </c>
      <c r="E37" s="837">
        <f t="shared" si="7"/>
        <v>0</v>
      </c>
      <c r="F37" s="837">
        <f t="shared" si="7"/>
        <v>0</v>
      </c>
      <c r="G37" s="837">
        <f t="shared" si="7"/>
        <v>0</v>
      </c>
      <c r="H37" s="837">
        <f t="shared" si="7"/>
        <v>0</v>
      </c>
      <c r="I37" s="837">
        <f t="shared" si="7"/>
        <v>0</v>
      </c>
      <c r="J37" s="837">
        <f t="shared" si="7"/>
        <v>0</v>
      </c>
      <c r="K37" s="837">
        <f t="shared" si="7"/>
        <v>0</v>
      </c>
      <c r="L37" s="837">
        <f t="shared" si="7"/>
        <v>0</v>
      </c>
      <c r="M37" s="837">
        <f t="shared" si="7"/>
        <v>0</v>
      </c>
      <c r="N37" s="837">
        <f t="shared" si="7"/>
        <v>0</v>
      </c>
      <c r="O37" s="837">
        <f t="shared" si="7"/>
        <v>0</v>
      </c>
      <c r="P37" s="682">
        <f t="shared" si="6"/>
        <v>0</v>
      </c>
      <c r="Q37" s="663" t="str">
        <f t="shared" si="5"/>
        <v/>
      </c>
      <c r="R37" s="637"/>
      <c r="S37" s="637"/>
      <c r="T37" s="637"/>
      <c r="U37" s="637"/>
      <c r="V37" s="637"/>
      <c r="W37" s="637"/>
      <c r="X37" s="637"/>
      <c r="Y37" s="637"/>
      <c r="Z37" s="637"/>
      <c r="AA37" s="637"/>
      <c r="AB37" s="637"/>
      <c r="AC37" s="637"/>
      <c r="AD37" s="637"/>
      <c r="AE37" s="637"/>
      <c r="AF37" s="637"/>
      <c r="AG37" s="637"/>
      <c r="AH37" s="637"/>
    </row>
    <row r="38" spans="1:34" s="1" customFormat="1" ht="15.75" customHeight="1">
      <c r="A38" s="664" t="str">
        <f>'übrige Kosten'!A22</f>
        <v>Abraum - und Abfallbeseitigung</v>
      </c>
      <c r="B38" s="737" t="s">
        <v>82</v>
      </c>
      <c r="C38" s="666">
        <f>'übrige Kosten'!E22</f>
        <v>0</v>
      </c>
      <c r="D38" s="837">
        <f t="shared" si="8"/>
        <v>0</v>
      </c>
      <c r="E38" s="837">
        <f t="shared" si="7"/>
        <v>0</v>
      </c>
      <c r="F38" s="837">
        <f t="shared" si="7"/>
        <v>0</v>
      </c>
      <c r="G38" s="837">
        <f t="shared" si="7"/>
        <v>0</v>
      </c>
      <c r="H38" s="837">
        <f t="shared" si="7"/>
        <v>0</v>
      </c>
      <c r="I38" s="837">
        <f t="shared" si="7"/>
        <v>0</v>
      </c>
      <c r="J38" s="837">
        <f t="shared" si="7"/>
        <v>0</v>
      </c>
      <c r="K38" s="837">
        <f t="shared" si="7"/>
        <v>0</v>
      </c>
      <c r="L38" s="837">
        <f t="shared" si="7"/>
        <v>0</v>
      </c>
      <c r="M38" s="837">
        <f t="shared" si="7"/>
        <v>0</v>
      </c>
      <c r="N38" s="837">
        <f t="shared" si="7"/>
        <v>0</v>
      </c>
      <c r="O38" s="837">
        <f t="shared" si="7"/>
        <v>0</v>
      </c>
      <c r="P38" s="682">
        <f t="shared" si="6"/>
        <v>0</v>
      </c>
      <c r="Q38" s="663" t="str">
        <f t="shared" si="5"/>
        <v/>
      </c>
      <c r="R38" s="637"/>
      <c r="S38" s="637"/>
      <c r="T38" s="637"/>
      <c r="U38" s="637"/>
      <c r="V38" s="637"/>
      <c r="W38" s="637"/>
      <c r="X38" s="637"/>
      <c r="Y38" s="637"/>
      <c r="Z38" s="637"/>
      <c r="AA38" s="637"/>
      <c r="AB38" s="637"/>
      <c r="AC38" s="637"/>
      <c r="AD38" s="637"/>
      <c r="AE38" s="637"/>
      <c r="AF38" s="637"/>
      <c r="AG38" s="637"/>
      <c r="AH38" s="637"/>
    </row>
    <row r="39" spans="1:34" s="1" customFormat="1" ht="15.75" customHeight="1">
      <c r="A39" s="664" t="str">
        <f>'übrige Kosten'!A23</f>
        <v>Werkzeug und Kleingeräte GWG</v>
      </c>
      <c r="B39" s="737" t="s">
        <v>82</v>
      </c>
      <c r="C39" s="666">
        <f>'übrige Kosten'!E23</f>
        <v>0</v>
      </c>
      <c r="D39" s="837">
        <f t="shared" si="8"/>
        <v>0</v>
      </c>
      <c r="E39" s="837">
        <f t="shared" si="7"/>
        <v>0</v>
      </c>
      <c r="F39" s="837">
        <f t="shared" si="7"/>
        <v>0</v>
      </c>
      <c r="G39" s="837">
        <f t="shared" si="7"/>
        <v>0</v>
      </c>
      <c r="H39" s="837">
        <f t="shared" si="7"/>
        <v>0</v>
      </c>
      <c r="I39" s="837">
        <f t="shared" si="7"/>
        <v>0</v>
      </c>
      <c r="J39" s="837">
        <f t="shared" si="7"/>
        <v>0</v>
      </c>
      <c r="K39" s="837">
        <f t="shared" si="7"/>
        <v>0</v>
      </c>
      <c r="L39" s="837">
        <f t="shared" si="7"/>
        <v>0</v>
      </c>
      <c r="M39" s="837">
        <f t="shared" si="7"/>
        <v>0</v>
      </c>
      <c r="N39" s="837">
        <f t="shared" si="7"/>
        <v>0</v>
      </c>
      <c r="O39" s="837">
        <f t="shared" si="7"/>
        <v>0</v>
      </c>
      <c r="P39" s="682">
        <f t="shared" si="6"/>
        <v>0</v>
      </c>
      <c r="Q39" s="663" t="str">
        <f t="shared" si="5"/>
        <v/>
      </c>
      <c r="R39" s="637"/>
      <c r="S39" s="637"/>
      <c r="T39" s="637"/>
      <c r="U39" s="637"/>
      <c r="V39" s="637"/>
      <c r="W39" s="637"/>
      <c r="X39" s="637"/>
      <c r="Y39" s="637"/>
      <c r="Z39" s="637"/>
      <c r="AA39" s="637"/>
      <c r="AB39" s="637"/>
      <c r="AC39" s="637"/>
      <c r="AD39" s="637"/>
      <c r="AE39" s="637"/>
      <c r="AF39" s="637"/>
      <c r="AG39" s="637"/>
      <c r="AH39" s="637"/>
    </row>
    <row r="40" spans="1:34" s="1" customFormat="1" ht="15.75" customHeight="1">
      <c r="A40" s="664" t="str">
        <f>'übrige Kosten'!A24</f>
        <v>Betriebsbedarf</v>
      </c>
      <c r="B40" s="737" t="s">
        <v>82</v>
      </c>
      <c r="C40" s="666">
        <f>'übrige Kosten'!E24</f>
        <v>0</v>
      </c>
      <c r="D40" s="837">
        <f t="shared" si="8"/>
        <v>0</v>
      </c>
      <c r="E40" s="837">
        <f t="shared" si="7"/>
        <v>0</v>
      </c>
      <c r="F40" s="837">
        <f t="shared" si="7"/>
        <v>0</v>
      </c>
      <c r="G40" s="837">
        <f t="shared" si="7"/>
        <v>0</v>
      </c>
      <c r="H40" s="837">
        <f t="shared" si="7"/>
        <v>0</v>
      </c>
      <c r="I40" s="837">
        <f t="shared" si="7"/>
        <v>0</v>
      </c>
      <c r="J40" s="837">
        <f t="shared" si="7"/>
        <v>0</v>
      </c>
      <c r="K40" s="837">
        <f t="shared" si="7"/>
        <v>0</v>
      </c>
      <c r="L40" s="837">
        <f t="shared" si="7"/>
        <v>0</v>
      </c>
      <c r="M40" s="837">
        <f t="shared" si="7"/>
        <v>0</v>
      </c>
      <c r="N40" s="837">
        <f t="shared" si="7"/>
        <v>0</v>
      </c>
      <c r="O40" s="837">
        <f t="shared" si="7"/>
        <v>0</v>
      </c>
      <c r="P40" s="682">
        <f t="shared" si="6"/>
        <v>0</v>
      </c>
      <c r="Q40" s="663" t="str">
        <f>IF(AND(ABS(P40-C40)&gt;50,P40&lt;&gt;0),"Überprüfe Eintragung","")</f>
        <v/>
      </c>
      <c r="R40" s="637"/>
      <c r="S40" s="637"/>
      <c r="T40" s="637"/>
      <c r="U40" s="637"/>
      <c r="V40" s="637"/>
      <c r="W40" s="637"/>
      <c r="X40" s="637"/>
      <c r="Y40" s="637"/>
      <c r="Z40" s="637"/>
      <c r="AA40" s="637"/>
      <c r="AB40" s="637"/>
      <c r="AC40" s="637"/>
      <c r="AD40" s="637"/>
      <c r="AE40" s="637"/>
      <c r="AF40" s="637"/>
      <c r="AG40" s="637"/>
      <c r="AH40" s="637"/>
    </row>
    <row r="41" spans="1:34" s="1" customFormat="1" ht="15.75" customHeight="1">
      <c r="A41" s="664" t="str">
        <f>'übrige Kosten'!A25</f>
        <v>langfristige Zinsen</v>
      </c>
      <c r="B41" s="737" t="s">
        <v>81</v>
      </c>
      <c r="C41" s="666">
        <f>'übrige Kosten'!E25</f>
        <v>0</v>
      </c>
      <c r="D41" s="837">
        <f>Hilfstabelle!B134+'Zins und Tilgung'!$AG21/12+'Zins und Tilgung'!$AM17/12+'Zins und Tilgung'!$AR17/12</f>
        <v>0</v>
      </c>
      <c r="E41" s="837">
        <f>Hilfstabelle!C134+'Zins und Tilgung'!$AG21/12+'Zins und Tilgung'!$AM17/12+'Zins und Tilgung'!$AR17/12</f>
        <v>0</v>
      </c>
      <c r="F41" s="837">
        <f>Hilfstabelle!D134+'Zins und Tilgung'!$AG21/12+'Zins und Tilgung'!$AM17/12+'Zins und Tilgung'!$AR17/12</f>
        <v>0</v>
      </c>
      <c r="G41" s="837">
        <f>Hilfstabelle!E134+'Zins und Tilgung'!$AG21/12+'Zins und Tilgung'!$AM17/12+'Zins und Tilgung'!$AR17/12</f>
        <v>0</v>
      </c>
      <c r="H41" s="837">
        <f>Hilfstabelle!F134+'Zins und Tilgung'!$AG21/12+'Zins und Tilgung'!$AM17/12+'Zins und Tilgung'!$AR17/12</f>
        <v>0</v>
      </c>
      <c r="I41" s="837">
        <f>Hilfstabelle!G134+'Zins und Tilgung'!$AG21/12+'Zins und Tilgung'!$AM17/12+'Zins und Tilgung'!$AR17/12</f>
        <v>0</v>
      </c>
      <c r="J41" s="837">
        <f>Hilfstabelle!H134+'Zins und Tilgung'!$AG21/12+'Zins und Tilgung'!$AM17/12+'Zins und Tilgung'!$AR17/12</f>
        <v>0</v>
      </c>
      <c r="K41" s="837">
        <f>Hilfstabelle!I134+'Zins und Tilgung'!$AG21/12+'Zins und Tilgung'!$AM17/12+'Zins und Tilgung'!$AR17/12</f>
        <v>0</v>
      </c>
      <c r="L41" s="837">
        <f>Hilfstabelle!J134+'Zins und Tilgung'!$AG21/12+'Zins und Tilgung'!$AM17/12+'Zins und Tilgung'!$AR17/12</f>
        <v>0</v>
      </c>
      <c r="M41" s="837">
        <f>Hilfstabelle!K134+'Zins und Tilgung'!$AG21/12+'Zins und Tilgung'!$AM17/12+'Zins und Tilgung'!$AR17/12</f>
        <v>0</v>
      </c>
      <c r="N41" s="837">
        <f>Hilfstabelle!L134+'Zins und Tilgung'!$AG21/12+'Zins und Tilgung'!$AM17/12+'Zins und Tilgung'!$AR17/12</f>
        <v>0</v>
      </c>
      <c r="O41" s="837">
        <f>Hilfstabelle!M134+'Zins und Tilgung'!$AG21/12+'Zins und Tilgung'!$AM17/12+'Zins und Tilgung'!$AR17/12</f>
        <v>0</v>
      </c>
      <c r="P41" s="682">
        <f t="shared" si="6"/>
        <v>0</v>
      </c>
      <c r="Q41" s="663" t="str">
        <f t="shared" ref="Q41:Q49" si="9">IF(AND(ABS(P41-C41)&gt;50,P41&lt;&gt;0),"Überprüfe Eintragung","")</f>
        <v/>
      </c>
      <c r="R41" s="637"/>
      <c r="S41" s="637"/>
      <c r="T41" s="637"/>
      <c r="U41" s="637"/>
      <c r="V41" s="637"/>
      <c r="W41" s="637"/>
      <c r="X41" s="637"/>
      <c r="Y41" s="637"/>
      <c r="Z41" s="637"/>
      <c r="AA41" s="637"/>
      <c r="AB41" s="637"/>
      <c r="AC41" s="637"/>
      <c r="AD41" s="637"/>
      <c r="AE41" s="637"/>
      <c r="AF41" s="637"/>
      <c r="AG41" s="637"/>
      <c r="AH41" s="637"/>
    </row>
    <row r="42" spans="1:34" s="1" customFormat="1" ht="15.75" customHeight="1">
      <c r="A42" s="664" t="str">
        <f>'übrige Kosten'!A26</f>
        <v>kurzfristige Zinsen, Bankgebühren</v>
      </c>
      <c r="B42" s="737" t="s">
        <v>81</v>
      </c>
      <c r="C42" s="666">
        <f>'übrige Kosten'!E26</f>
        <v>0</v>
      </c>
      <c r="D42" s="837">
        <f>$C42/12</f>
        <v>0</v>
      </c>
      <c r="E42" s="837">
        <f t="shared" si="7"/>
        <v>0</v>
      </c>
      <c r="F42" s="837">
        <f t="shared" si="7"/>
        <v>0</v>
      </c>
      <c r="G42" s="837">
        <f t="shared" si="7"/>
        <v>0</v>
      </c>
      <c r="H42" s="837">
        <f t="shared" si="7"/>
        <v>0</v>
      </c>
      <c r="I42" s="837">
        <f t="shared" si="7"/>
        <v>0</v>
      </c>
      <c r="J42" s="837">
        <f t="shared" si="7"/>
        <v>0</v>
      </c>
      <c r="K42" s="837">
        <f t="shared" si="7"/>
        <v>0</v>
      </c>
      <c r="L42" s="837">
        <f t="shared" si="7"/>
        <v>0</v>
      </c>
      <c r="M42" s="837">
        <f t="shared" si="7"/>
        <v>0</v>
      </c>
      <c r="N42" s="837">
        <f t="shared" si="7"/>
        <v>0</v>
      </c>
      <c r="O42" s="837">
        <f t="shared" si="7"/>
        <v>0</v>
      </c>
      <c r="P42" s="682">
        <f t="shared" si="6"/>
        <v>0</v>
      </c>
      <c r="Q42" s="663" t="str">
        <f t="shared" si="9"/>
        <v/>
      </c>
      <c r="R42" s="637"/>
      <c r="S42" s="637"/>
      <c r="T42" s="637"/>
      <c r="U42" s="637"/>
      <c r="V42" s="637"/>
      <c r="W42" s="637"/>
      <c r="X42" s="637"/>
      <c r="Y42" s="637"/>
      <c r="Z42" s="637"/>
      <c r="AA42" s="637"/>
      <c r="AB42" s="637"/>
      <c r="AC42" s="637"/>
      <c r="AD42" s="637"/>
      <c r="AE42" s="637"/>
      <c r="AF42" s="637"/>
      <c r="AG42" s="637"/>
      <c r="AH42" s="637"/>
    </row>
    <row r="43" spans="1:34" s="1" customFormat="1" ht="15.75" customHeight="1">
      <c r="A43" s="664" t="str">
        <f>'übrige Kosten'!A27</f>
        <v>Sonstiges</v>
      </c>
      <c r="B43" s="737" t="s">
        <v>82</v>
      </c>
      <c r="C43" s="666">
        <f>'übrige Kosten'!E27+'übrige Kosten'!E28+'übrige Kosten'!E29</f>
        <v>0</v>
      </c>
      <c r="D43" s="837">
        <f>$C43/12</f>
        <v>0</v>
      </c>
      <c r="E43" s="837">
        <f t="shared" si="7"/>
        <v>0</v>
      </c>
      <c r="F43" s="837">
        <f t="shared" si="7"/>
        <v>0</v>
      </c>
      <c r="G43" s="837">
        <f t="shared" si="7"/>
        <v>0</v>
      </c>
      <c r="H43" s="837">
        <f t="shared" si="7"/>
        <v>0</v>
      </c>
      <c r="I43" s="837">
        <f t="shared" si="7"/>
        <v>0</v>
      </c>
      <c r="J43" s="837">
        <f t="shared" si="7"/>
        <v>0</v>
      </c>
      <c r="K43" s="837">
        <f t="shared" si="7"/>
        <v>0</v>
      </c>
      <c r="L43" s="837">
        <f t="shared" si="7"/>
        <v>0</v>
      </c>
      <c r="M43" s="837">
        <f t="shared" si="7"/>
        <v>0</v>
      </c>
      <c r="N43" s="837">
        <f t="shared" si="7"/>
        <v>0</v>
      </c>
      <c r="O43" s="837">
        <f t="shared" si="7"/>
        <v>0</v>
      </c>
      <c r="P43" s="682">
        <f t="shared" si="6"/>
        <v>0</v>
      </c>
      <c r="Q43" s="663" t="str">
        <f t="shared" si="9"/>
        <v/>
      </c>
      <c r="R43" s="637"/>
      <c r="S43" s="637"/>
      <c r="T43" s="637"/>
      <c r="U43" s="637"/>
      <c r="V43" s="637"/>
      <c r="W43" s="637"/>
      <c r="X43" s="637"/>
      <c r="Y43" s="637"/>
      <c r="Z43" s="637"/>
      <c r="AA43" s="637"/>
      <c r="AB43" s="637"/>
      <c r="AC43" s="637"/>
      <c r="AD43" s="637"/>
      <c r="AE43" s="637"/>
      <c r="AF43" s="637"/>
      <c r="AG43" s="637"/>
      <c r="AH43" s="637"/>
    </row>
    <row r="44" spans="1:34" s="1" customFormat="1" ht="15.75" hidden="1" customHeight="1">
      <c r="A44" s="664"/>
      <c r="B44" s="737"/>
      <c r="C44" s="666"/>
      <c r="D44" s="837"/>
      <c r="E44" s="837"/>
      <c r="F44" s="837"/>
      <c r="G44" s="838"/>
      <c r="H44" s="837"/>
      <c r="I44" s="837"/>
      <c r="J44" s="837"/>
      <c r="K44" s="837"/>
      <c r="L44" s="837"/>
      <c r="M44" s="837"/>
      <c r="N44" s="837"/>
      <c r="O44" s="839"/>
      <c r="P44" s="682">
        <f t="shared" si="6"/>
        <v>0</v>
      </c>
      <c r="Q44" s="663" t="str">
        <f t="shared" si="9"/>
        <v/>
      </c>
      <c r="R44" s="637"/>
      <c r="S44" s="637"/>
      <c r="T44" s="637"/>
      <c r="U44" s="637"/>
      <c r="V44" s="637"/>
      <c r="W44" s="637"/>
      <c r="X44" s="637"/>
      <c r="Y44" s="637"/>
      <c r="Z44" s="637"/>
      <c r="AA44" s="637"/>
      <c r="AB44" s="637"/>
      <c r="AC44" s="637"/>
      <c r="AD44" s="637"/>
      <c r="AE44" s="637"/>
      <c r="AF44" s="637"/>
      <c r="AG44" s="637"/>
      <c r="AH44" s="637"/>
    </row>
    <row r="45" spans="1:34" s="1" customFormat="1" ht="15.75" hidden="1" customHeight="1">
      <c r="A45" s="664"/>
      <c r="B45" s="737"/>
      <c r="C45" s="666"/>
      <c r="D45" s="837"/>
      <c r="E45" s="837"/>
      <c r="F45" s="837"/>
      <c r="G45" s="838"/>
      <c r="H45" s="837"/>
      <c r="I45" s="837"/>
      <c r="J45" s="837"/>
      <c r="K45" s="837"/>
      <c r="L45" s="837"/>
      <c r="M45" s="837"/>
      <c r="N45" s="837"/>
      <c r="O45" s="839"/>
      <c r="P45" s="682">
        <f t="shared" si="6"/>
        <v>0</v>
      </c>
      <c r="Q45" s="663" t="str">
        <f t="shared" si="9"/>
        <v/>
      </c>
      <c r="R45" s="637"/>
      <c r="S45" s="637"/>
      <c r="T45" s="637"/>
      <c r="U45" s="637"/>
      <c r="V45" s="637"/>
      <c r="W45" s="637"/>
      <c r="X45" s="637"/>
      <c r="Y45" s="637"/>
      <c r="Z45" s="637"/>
      <c r="AA45" s="637"/>
      <c r="AB45" s="637"/>
      <c r="AC45" s="637"/>
      <c r="AD45" s="637"/>
      <c r="AE45" s="637"/>
      <c r="AF45" s="637"/>
      <c r="AG45" s="637"/>
      <c r="AH45" s="637"/>
    </row>
    <row r="46" spans="1:34" s="1" customFormat="1" ht="15.75" hidden="1" customHeight="1">
      <c r="A46" s="664"/>
      <c r="B46" s="737"/>
      <c r="C46" s="666"/>
      <c r="D46" s="837"/>
      <c r="E46" s="837"/>
      <c r="F46" s="837"/>
      <c r="G46" s="838"/>
      <c r="H46" s="837"/>
      <c r="I46" s="837"/>
      <c r="J46" s="837"/>
      <c r="K46" s="837"/>
      <c r="L46" s="837"/>
      <c r="M46" s="837"/>
      <c r="N46" s="837"/>
      <c r="O46" s="839"/>
      <c r="P46" s="682">
        <f t="shared" si="6"/>
        <v>0</v>
      </c>
      <c r="Q46" s="663" t="str">
        <f t="shared" si="9"/>
        <v/>
      </c>
      <c r="R46" s="637"/>
      <c r="S46" s="637"/>
      <c r="T46" s="637"/>
      <c r="U46" s="637"/>
      <c r="V46" s="637"/>
      <c r="W46" s="637"/>
      <c r="X46" s="637"/>
      <c r="Y46" s="637"/>
      <c r="Z46" s="637"/>
      <c r="AA46" s="637"/>
      <c r="AB46" s="637"/>
      <c r="AC46" s="637"/>
      <c r="AD46" s="637"/>
      <c r="AE46" s="637"/>
      <c r="AF46" s="637"/>
      <c r="AG46" s="637"/>
      <c r="AH46" s="637"/>
    </row>
    <row r="47" spans="1:34" s="1" customFormat="1" ht="15.75" customHeight="1">
      <c r="A47" s="664" t="s">
        <v>375</v>
      </c>
      <c r="B47" s="737" t="s">
        <v>81</v>
      </c>
      <c r="C47" s="666">
        <f>'übrige Kosten'!E36</f>
        <v>0</v>
      </c>
      <c r="D47" s="837">
        <f>IF(OR(MONTH(D13)=2,MONTH(D13)=5,MONTH(D13)=8,MONTH(D13)=11),'übrige Kosten'!$E34/4,0)+IF(OR(MONTH(D13)=3,MONTH(D13)=6,MONTH(D13)=9,MONTH(D13)=12),'übrige Kosten'!$E35/4,0)</f>
        <v>0</v>
      </c>
      <c r="E47" s="837">
        <f>IF(OR(MONTH(E13)=2,MONTH(E13)=5,MONTH(E13)=8,MONTH(E13)=11),'übrige Kosten'!$E34/4,0)+IF(OR(MONTH(E13)=3,MONTH(E13)=6,MONTH(E13)=9,MONTH(E13)=12),'übrige Kosten'!$E35/4,0)</f>
        <v>0</v>
      </c>
      <c r="F47" s="837">
        <f>IF(OR(MONTH(F13)=2,MONTH(F13)=5,MONTH(F13)=8,MONTH(F13)=11),'übrige Kosten'!$E34/4,0)+IF(OR(MONTH(F13)=3,MONTH(F13)=6,MONTH(F13)=9,MONTH(F13)=12),'übrige Kosten'!$E35/4,0)</f>
        <v>0</v>
      </c>
      <c r="G47" s="837">
        <f>IF(OR(MONTH(G13)=2,MONTH(G13)=5,MONTH(G13)=8,MONTH(G13)=11),'übrige Kosten'!$E34/4,0)+IF(OR(MONTH(G13)=3,MONTH(G13)=6,MONTH(G13)=9,MONTH(G13)=12),'übrige Kosten'!$E35/4,0)</f>
        <v>0</v>
      </c>
      <c r="H47" s="837">
        <f>IF(OR(MONTH(H13)=2,MONTH(H13)=5,MONTH(H13)=8,MONTH(H13)=11),'übrige Kosten'!$E34/4,0)+IF(OR(MONTH(H13)=3,MONTH(H13)=6,MONTH(H13)=9,MONTH(H13)=12),'übrige Kosten'!$E35/4,0)</f>
        <v>0</v>
      </c>
      <c r="I47" s="837">
        <f>IF(OR(MONTH(I13)=2,MONTH(I13)=5,MONTH(I13)=8,MONTH(I13)=11),'übrige Kosten'!$E34/4,0)+IF(OR(MONTH(I13)=3,MONTH(I13)=6,MONTH(I13)=9,MONTH(I13)=12),'übrige Kosten'!$E35/4,0)</f>
        <v>0</v>
      </c>
      <c r="J47" s="837">
        <f>IF(OR(MONTH(J13)=2,MONTH(J13)=5,MONTH(J13)=8,MONTH(J13)=11),'übrige Kosten'!$E34/4,0)+IF(OR(MONTH(J13)=3,MONTH(J13)=6,MONTH(J13)=9,MONTH(J13)=12),'übrige Kosten'!$E35/4,0)</f>
        <v>0</v>
      </c>
      <c r="K47" s="837">
        <f>IF(OR(MONTH(K13)=2,MONTH(K13)=5,MONTH(K13)=8,MONTH(K13)=11),'übrige Kosten'!$E34/4,0)+IF(OR(MONTH(K13)=3,MONTH(K13)=6,MONTH(K13)=9,MONTH(K13)=12),'übrige Kosten'!$E35/4,0)</f>
        <v>0</v>
      </c>
      <c r="L47" s="837">
        <f>IF(OR(MONTH(L13)=2,MONTH(L13)=5,MONTH(L13)=8,MONTH(L13)=11),'übrige Kosten'!$E34/4,0)+IF(OR(MONTH(L13)=3,MONTH(L13)=6,MONTH(L13)=9,MONTH(L13)=12),'übrige Kosten'!$E35/4,0)</f>
        <v>0</v>
      </c>
      <c r="M47" s="837">
        <f>IF(OR(MONTH(M13)=2,MONTH(M13)=5,MONTH(M13)=8,MONTH(M13)=11),'übrige Kosten'!$E34/4,0)+IF(OR(MONTH(M13)=3,MONTH(M13)=6,MONTH(M13)=9,MONTH(M13)=12),'übrige Kosten'!$E35/4,0)</f>
        <v>0</v>
      </c>
      <c r="N47" s="837">
        <f>IF(OR(MONTH(N13)=2,MONTH(N13)=5,MONTH(N13)=8,MONTH(N13)=11),'übrige Kosten'!$E34/4,0)+IF(OR(MONTH(N13)=3,MONTH(N13)=6,MONTH(N13)=9,MONTH(N13)=12),'übrige Kosten'!$E35/4,0)</f>
        <v>0</v>
      </c>
      <c r="O47" s="837">
        <f>IF(OR(MONTH(O13)=2,MONTH(O13)=5,MONTH(O13)=8,MONTH(O13)=11),'übrige Kosten'!$E34/4,0)+IF(OR(MONTH(O13)=3,MONTH(O13)=6,MONTH(O13)=9,MONTH(O13)=12),'übrige Kosten'!$E35/4,0)</f>
        <v>0</v>
      </c>
      <c r="P47" s="682">
        <f t="shared" si="6"/>
        <v>0</v>
      </c>
      <c r="Q47" s="663" t="str">
        <f t="shared" si="9"/>
        <v/>
      </c>
      <c r="R47" s="637"/>
      <c r="S47" s="637"/>
      <c r="T47" s="637"/>
      <c r="U47" s="637"/>
      <c r="V47" s="637"/>
      <c r="W47" s="637"/>
      <c r="X47" s="637"/>
      <c r="Y47" s="637"/>
      <c r="Z47" s="637"/>
      <c r="AA47" s="637"/>
      <c r="AB47" s="637"/>
      <c r="AC47" s="637"/>
      <c r="AD47" s="637"/>
      <c r="AE47" s="637"/>
      <c r="AF47" s="637"/>
      <c r="AG47" s="637"/>
      <c r="AH47" s="637"/>
    </row>
    <row r="48" spans="1:34" s="1" customFormat="1" ht="15.75" customHeight="1">
      <c r="A48" s="747" t="s">
        <v>454</v>
      </c>
      <c r="B48" s="784" t="str">
        <f>'Liquiditätsplan-1.Jahr'!B48</f>
        <v>nein</v>
      </c>
      <c r="C48" s="788">
        <f>IF('Liquiditätsplan-1.Jahr'!P48&lt;'Liquiditätsplan-1.Jahr'!C48,'Liquiditätsplan-1.Jahr'!C48-'Liquiditätsplan-1.Jahr'!P48,0)</f>
        <v>0</v>
      </c>
      <c r="D48" s="837">
        <f>C48</f>
        <v>0</v>
      </c>
      <c r="E48" s="837"/>
      <c r="F48" s="837"/>
      <c r="G48" s="837"/>
      <c r="H48" s="837"/>
      <c r="I48" s="837"/>
      <c r="J48" s="837"/>
      <c r="K48" s="837"/>
      <c r="L48" s="837"/>
      <c r="M48" s="837"/>
      <c r="N48" s="837"/>
      <c r="O48" s="837"/>
      <c r="P48" s="682">
        <f>SUM(D48:O48)</f>
        <v>0</v>
      </c>
      <c r="Q48" s="663" t="str">
        <f t="shared" si="9"/>
        <v/>
      </c>
      <c r="R48" s="637"/>
      <c r="S48" s="637"/>
      <c r="T48" s="637"/>
      <c r="U48" s="637"/>
      <c r="V48" s="637"/>
      <c r="W48" s="637"/>
      <c r="X48" s="637"/>
      <c r="Y48" s="637"/>
      <c r="Z48" s="637"/>
      <c r="AA48" s="637"/>
      <c r="AB48" s="637"/>
      <c r="AC48" s="637"/>
      <c r="AD48" s="637"/>
      <c r="AE48" s="637"/>
      <c r="AF48" s="637"/>
      <c r="AG48" s="637"/>
      <c r="AH48" s="637"/>
    </row>
    <row r="49" spans="1:34" s="1" customFormat="1" ht="15.75" customHeight="1">
      <c r="A49" s="747" t="s">
        <v>412</v>
      </c>
      <c r="B49" s="896" t="s">
        <v>82</v>
      </c>
      <c r="C49" s="837">
        <v>0</v>
      </c>
      <c r="D49" s="837">
        <f>C49</f>
        <v>0</v>
      </c>
      <c r="E49" s="837"/>
      <c r="F49" s="837"/>
      <c r="G49" s="837"/>
      <c r="H49" s="837"/>
      <c r="I49" s="837"/>
      <c r="J49" s="837"/>
      <c r="K49" s="837"/>
      <c r="L49" s="837"/>
      <c r="M49" s="837"/>
      <c r="N49" s="837"/>
      <c r="O49" s="837"/>
      <c r="P49" s="682">
        <f t="shared" si="6"/>
        <v>0</v>
      </c>
      <c r="Q49" s="663" t="str">
        <f t="shared" si="9"/>
        <v/>
      </c>
      <c r="R49" s="637"/>
      <c r="S49" s="637"/>
      <c r="T49" s="637"/>
      <c r="U49" s="637"/>
      <c r="V49" s="637"/>
      <c r="W49" s="637"/>
      <c r="X49" s="637"/>
      <c r="Y49" s="637"/>
      <c r="Z49" s="637"/>
      <c r="AA49" s="637"/>
      <c r="AB49" s="637"/>
      <c r="AC49" s="637"/>
      <c r="AD49" s="637"/>
      <c r="AE49" s="637"/>
      <c r="AF49" s="637"/>
      <c r="AG49" s="637"/>
      <c r="AH49" s="637"/>
    </row>
    <row r="50" spans="1:34" s="1" customFormat="1" ht="15.75" customHeight="1">
      <c r="A50" s="664" t="s">
        <v>66</v>
      </c>
      <c r="B50" s="737" t="s">
        <v>81</v>
      </c>
      <c r="C50" s="837">
        <f>IF(OR(8=Startseite!$A49,9=Startseite!$A49,10=Startseite!$A49),0,Unternehmerlohn!H45)</f>
        <v>0</v>
      </c>
      <c r="D50" s="837">
        <f>IF(C50=0,0,Unternehmerlohn!$H43/12-IF(Unternehmerlohn!$E56=0,0,Unternehmerlohn!$E56)-IF(OR(Unternehmerlohn!$E65=6,Unternehmerlohn!$E65=12),Unternehmerlohn!$E67,0))</f>
        <v>0</v>
      </c>
      <c r="E50" s="837">
        <f>IF(D50=0,0,Unternehmerlohn!$H43/12-IF(Unternehmerlohn!$E56=0,0,Unternehmerlohn!$E56)-IF(OR(Unternehmerlohn!$E65=6,Unternehmerlohn!$E65=12),Unternehmerlohn!$E67,0))</f>
        <v>0</v>
      </c>
      <c r="F50" s="837">
        <f>IF(E50=0,0,Unternehmerlohn!$H43/12-IF(Unternehmerlohn!$E56=0,0,Unternehmerlohn!$E56)-IF(OR(Unternehmerlohn!$E65=6,Unternehmerlohn!$E65=12),Unternehmerlohn!$E67,0))</f>
        <v>0</v>
      </c>
      <c r="G50" s="837">
        <f>IF(F50=0,0,Unternehmerlohn!$H43/12-IF(OR(Unternehmerlohn!$E65=6,Unternehmerlohn!$E65=12),Unternehmerlohn!$E67,0))</f>
        <v>0</v>
      </c>
      <c r="H50" s="837">
        <f>IF(G50=0,0,Unternehmerlohn!$H43/12-IF(OR(Unternehmerlohn!$E65=6,Unternehmerlohn!$E65=12),Unternehmerlohn!$E67,0))</f>
        <v>0</v>
      </c>
      <c r="I50" s="837">
        <f>IF(H50=0,0,Unternehmerlohn!$H43/12-IF(OR(Unternehmerlohn!$E65=6,Unternehmerlohn!$E65=12),Unternehmerlohn!$E67,0))</f>
        <v>0</v>
      </c>
      <c r="J50" s="837">
        <f>IF(I50=0,0,Unternehmerlohn!$H43/12-IF(Unternehmerlohn!$E65=12,Unternehmerlohn!$E67,0))</f>
        <v>0</v>
      </c>
      <c r="K50" s="837">
        <f>IF(J50=0,0,Unternehmerlohn!$H43/12-IF(Unternehmerlohn!$E65=12,Unternehmerlohn!$E67,0))</f>
        <v>0</v>
      </c>
      <c r="L50" s="837">
        <f>IF(K50=0,0,Unternehmerlohn!$H43/12-IF(Unternehmerlohn!$E65=12,Unternehmerlohn!$E67,0))</f>
        <v>0</v>
      </c>
      <c r="M50" s="837">
        <f>IF(L50=0,0,Unternehmerlohn!$H43/12-IF(Unternehmerlohn!$E65=12,Unternehmerlohn!$E67,0))</f>
        <v>0</v>
      </c>
      <c r="N50" s="837">
        <f>IF(M50=0,0,Unternehmerlohn!$H43/12-IF(Unternehmerlohn!$E65=12,Unternehmerlohn!$E67,0))</f>
        <v>0</v>
      </c>
      <c r="O50" s="837">
        <f>IF(N50=0,0,Unternehmerlohn!$H43/12-IF(Unternehmerlohn!$E65=12,Unternehmerlohn!$E67,0))</f>
        <v>0</v>
      </c>
      <c r="P50" s="682">
        <f t="shared" si="6"/>
        <v>0</v>
      </c>
      <c r="Q50" s="663" t="str">
        <f>IF(AND(ABS(P50-C50)&gt;50,P50&lt;&gt;0),"Überprüfe und ggf. ermittle Monatswerte für geplanten Unternehmerlohn","")</f>
        <v/>
      </c>
      <c r="R50" s="637"/>
      <c r="S50" s="637"/>
      <c r="T50" s="637"/>
      <c r="U50" s="637"/>
      <c r="V50" s="637"/>
      <c r="W50" s="637"/>
      <c r="X50" s="637"/>
      <c r="Y50" s="637"/>
      <c r="Z50" s="637"/>
      <c r="AA50" s="637"/>
      <c r="AB50" s="637"/>
      <c r="AC50" s="637"/>
      <c r="AD50" s="637"/>
      <c r="AE50" s="637"/>
      <c r="AF50" s="637"/>
      <c r="AG50" s="637"/>
      <c r="AH50" s="637"/>
    </row>
    <row r="51" spans="1:34" s="1" customFormat="1" ht="15.75" customHeight="1">
      <c r="A51" s="664" t="s">
        <v>8</v>
      </c>
      <c r="B51" s="737" t="s">
        <v>81</v>
      </c>
      <c r="C51" s="666">
        <f>Rentabilität!G43</f>
        <v>0</v>
      </c>
      <c r="D51" s="837">
        <f>Hilfstabelle!B111+'Zins und Tilgung'!$AS19/12</f>
        <v>0</v>
      </c>
      <c r="E51" s="837">
        <f>Hilfstabelle!C111+'Zins und Tilgung'!$AS19/12</f>
        <v>0</v>
      </c>
      <c r="F51" s="837">
        <f>Hilfstabelle!D111+'Zins und Tilgung'!$AS19/12</f>
        <v>0</v>
      </c>
      <c r="G51" s="837">
        <f>Hilfstabelle!E111+'Zins und Tilgung'!$AS19/12</f>
        <v>0</v>
      </c>
      <c r="H51" s="837">
        <f>Hilfstabelle!F111+'Zins und Tilgung'!$AS19/12</f>
        <v>0</v>
      </c>
      <c r="I51" s="837">
        <f>Hilfstabelle!G111+'Zins und Tilgung'!$AS19/12</f>
        <v>0</v>
      </c>
      <c r="J51" s="837">
        <f>Hilfstabelle!H111+'Zins und Tilgung'!$AS19/12</f>
        <v>0</v>
      </c>
      <c r="K51" s="837">
        <f>Hilfstabelle!I111+'Zins und Tilgung'!$AS19/12</f>
        <v>0</v>
      </c>
      <c r="L51" s="837">
        <f>Hilfstabelle!J111+'Zins und Tilgung'!$AS19/12</f>
        <v>0</v>
      </c>
      <c r="M51" s="837">
        <f>Hilfstabelle!K111+'Zins und Tilgung'!$AS19/12</f>
        <v>0</v>
      </c>
      <c r="N51" s="837">
        <f>Hilfstabelle!L111+'Zins und Tilgung'!$AS19/12</f>
        <v>0</v>
      </c>
      <c r="O51" s="837">
        <f>Hilfstabelle!M111+'Zins und Tilgung'!$AS19/12</f>
        <v>0</v>
      </c>
      <c r="P51" s="682">
        <f t="shared" si="6"/>
        <v>0</v>
      </c>
      <c r="Q51" s="663" t="str">
        <f>IF(AND(ABS(P51-C51)&gt;100,P51&lt;&gt;0),"Überprüfe Eintragung","")</f>
        <v/>
      </c>
      <c r="R51" s="637"/>
      <c r="S51" s="637"/>
      <c r="T51" s="637"/>
      <c r="U51" s="637"/>
      <c r="V51" s="637"/>
      <c r="W51" s="637"/>
      <c r="X51" s="637"/>
      <c r="Y51" s="637"/>
      <c r="Z51" s="637"/>
      <c r="AA51" s="637"/>
      <c r="AB51" s="637"/>
      <c r="AC51" s="637"/>
      <c r="AD51" s="637"/>
      <c r="AE51" s="637"/>
      <c r="AF51" s="637"/>
      <c r="AG51" s="637"/>
      <c r="AH51" s="637"/>
    </row>
    <row r="52" spans="1:34" s="1" customFormat="1" ht="15.75" customHeight="1" thickBot="1">
      <c r="A52" s="695" t="s">
        <v>80</v>
      </c>
      <c r="B52" s="748"/>
      <c r="C52" s="697">
        <f>(C24+C25+IF($B27="ja",C27,0)+C28+C30+C31+C32+C33+C34+C35+C36+C37+C38+C39+C40+C43+C44+C45+C46+IF($B48="ja",C48,0)+IF($B49="ja",C49,0))*$B$11</f>
        <v>0</v>
      </c>
      <c r="D52" s="697">
        <f>(SUM(D24:D51)-D26-IF($B27="nein",D27,0)-D29-D41-D42-D47-IF($B48="nein",D48,0)-IF($B49="nein",D49,0)-D50-D51)*$B$11</f>
        <v>0</v>
      </c>
      <c r="E52" s="697">
        <f>(SUM(E24:E51)-E26-IF($B27="nein",E27,0)-E29-E41-E42-E47-IF($B48="nein",E48,0)-IF($B49="nein",E49,0)-E50-E51)*$B$11</f>
        <v>0</v>
      </c>
      <c r="F52" s="697">
        <f t="shared" ref="F52:O52" si="10">(SUM(F24:F51)-F26-IF($B27="nein",F27,0)-F29-F41-F42-F47-IF($B48="nein",F48,0)-IF($B49="nein",F49,0)-F50-F51)*$B$11</f>
        <v>0</v>
      </c>
      <c r="G52" s="697">
        <f t="shared" si="10"/>
        <v>0</v>
      </c>
      <c r="H52" s="697">
        <f t="shared" si="10"/>
        <v>0</v>
      </c>
      <c r="I52" s="697">
        <f t="shared" si="10"/>
        <v>0</v>
      </c>
      <c r="J52" s="697">
        <f t="shared" si="10"/>
        <v>0</v>
      </c>
      <c r="K52" s="697">
        <f t="shared" si="10"/>
        <v>0</v>
      </c>
      <c r="L52" s="697">
        <f t="shared" si="10"/>
        <v>0</v>
      </c>
      <c r="M52" s="697">
        <f t="shared" si="10"/>
        <v>0</v>
      </c>
      <c r="N52" s="697">
        <f t="shared" si="10"/>
        <v>0</v>
      </c>
      <c r="O52" s="697">
        <f t="shared" si="10"/>
        <v>0</v>
      </c>
      <c r="P52" s="698">
        <f>SUM(E52:O52)</f>
        <v>0</v>
      </c>
      <c r="Q52" s="663"/>
      <c r="R52" s="637"/>
      <c r="S52" s="637"/>
      <c r="T52" s="637"/>
      <c r="U52" s="637"/>
      <c r="V52" s="637"/>
      <c r="W52" s="637"/>
      <c r="X52" s="637"/>
      <c r="Y52" s="637"/>
      <c r="Z52" s="637"/>
      <c r="AA52" s="637"/>
      <c r="AB52" s="637"/>
      <c r="AC52" s="637"/>
      <c r="AD52" s="637"/>
      <c r="AE52" s="637"/>
      <c r="AF52" s="637"/>
      <c r="AG52" s="637"/>
      <c r="AH52" s="637"/>
    </row>
    <row r="53" spans="1:34" s="1" customFormat="1" ht="17.25" thickTop="1" thickBot="1">
      <c r="A53" s="699" t="s">
        <v>192</v>
      </c>
      <c r="B53" s="749"/>
      <c r="C53" s="687">
        <f t="shared" ref="C53:O53" si="11">SUM(C24:C52)</f>
        <v>0</v>
      </c>
      <c r="D53" s="687">
        <f t="shared" si="11"/>
        <v>0</v>
      </c>
      <c r="E53" s="687">
        <f t="shared" si="11"/>
        <v>0</v>
      </c>
      <c r="F53" s="687">
        <f t="shared" si="11"/>
        <v>0</v>
      </c>
      <c r="G53" s="687">
        <f t="shared" si="11"/>
        <v>0</v>
      </c>
      <c r="H53" s="687">
        <f t="shared" si="11"/>
        <v>0</v>
      </c>
      <c r="I53" s="687">
        <f t="shared" si="11"/>
        <v>0</v>
      </c>
      <c r="J53" s="687">
        <f t="shared" si="11"/>
        <v>0</v>
      </c>
      <c r="K53" s="687">
        <f t="shared" si="11"/>
        <v>0</v>
      </c>
      <c r="L53" s="687">
        <f t="shared" si="11"/>
        <v>0</v>
      </c>
      <c r="M53" s="687">
        <f t="shared" si="11"/>
        <v>0</v>
      </c>
      <c r="N53" s="687">
        <f t="shared" si="11"/>
        <v>0</v>
      </c>
      <c r="O53" s="687">
        <f t="shared" si="11"/>
        <v>0</v>
      </c>
      <c r="P53" s="688">
        <f t="shared" si="6"/>
        <v>0</v>
      </c>
      <c r="Q53" s="663"/>
      <c r="R53" s="637"/>
      <c r="S53" s="637"/>
      <c r="T53" s="637"/>
      <c r="U53" s="637"/>
      <c r="V53" s="637"/>
      <c r="W53" s="637"/>
      <c r="X53" s="637"/>
      <c r="Y53" s="637"/>
      <c r="Z53" s="637"/>
      <c r="AA53" s="637"/>
      <c r="AB53" s="637"/>
      <c r="AC53" s="637"/>
      <c r="AD53" s="637"/>
      <c r="AE53" s="637"/>
      <c r="AF53" s="637"/>
      <c r="AG53" s="637"/>
      <c r="AH53" s="637"/>
    </row>
    <row r="54" spans="1:34" s="1" customFormat="1" ht="20.25" customHeight="1" thickTop="1">
      <c r="A54" s="750" t="s">
        <v>67</v>
      </c>
      <c r="B54" s="751"/>
      <c r="C54" s="752"/>
      <c r="D54" s="753">
        <f>-'Liquiditätsplan-1.Jahr'!O15+'Liquiditätsplan-1.Jahr'!O52</f>
        <v>-1583.3333333333335</v>
      </c>
      <c r="E54" s="705">
        <f t="shared" ref="E54:O54" si="12">-D15+D52</f>
        <v>0</v>
      </c>
      <c r="F54" s="705">
        <f t="shared" si="12"/>
        <v>0</v>
      </c>
      <c r="G54" s="705">
        <f t="shared" si="12"/>
        <v>0</v>
      </c>
      <c r="H54" s="705">
        <f t="shared" si="12"/>
        <v>0</v>
      </c>
      <c r="I54" s="705">
        <f t="shared" si="12"/>
        <v>0</v>
      </c>
      <c r="J54" s="705">
        <f t="shared" si="12"/>
        <v>0</v>
      </c>
      <c r="K54" s="705">
        <f t="shared" si="12"/>
        <v>0</v>
      </c>
      <c r="L54" s="705">
        <f t="shared" si="12"/>
        <v>0</v>
      </c>
      <c r="M54" s="705">
        <f t="shared" si="12"/>
        <v>0</v>
      </c>
      <c r="N54" s="705">
        <f t="shared" si="12"/>
        <v>0</v>
      </c>
      <c r="O54" s="705">
        <f t="shared" si="12"/>
        <v>0</v>
      </c>
      <c r="P54" s="706">
        <f t="shared" si="6"/>
        <v>-1583.3333333333335</v>
      </c>
      <c r="Q54" s="663"/>
      <c r="R54" s="637"/>
      <c r="S54" s="637"/>
      <c r="T54" s="637"/>
      <c r="U54" s="637"/>
      <c r="V54" s="637"/>
      <c r="W54" s="637"/>
      <c r="X54" s="637"/>
      <c r="Y54" s="637"/>
      <c r="Z54" s="637"/>
      <c r="AA54" s="637"/>
      <c r="AB54" s="637"/>
      <c r="AC54" s="637"/>
      <c r="AD54" s="637"/>
      <c r="AE54" s="637"/>
      <c r="AF54" s="637"/>
      <c r="AG54" s="637"/>
      <c r="AH54" s="637"/>
    </row>
    <row r="55" spans="1:34" s="1" customFormat="1" ht="20.25" customHeight="1">
      <c r="A55" s="754"/>
      <c r="B55" s="755"/>
      <c r="C55" s="756"/>
      <c r="D55" s="757"/>
      <c r="E55" s="757"/>
      <c r="F55" s="757"/>
      <c r="G55" s="757"/>
      <c r="H55" s="757"/>
      <c r="I55" s="757"/>
      <c r="J55" s="757"/>
      <c r="K55" s="757"/>
      <c r="L55" s="757"/>
      <c r="M55" s="757"/>
      <c r="N55" s="757"/>
      <c r="O55" s="757"/>
      <c r="P55" s="691"/>
      <c r="Q55" s="663"/>
      <c r="R55" s="637"/>
      <c r="S55" s="637"/>
      <c r="T55" s="637"/>
      <c r="U55" s="637"/>
      <c r="V55" s="637"/>
      <c r="W55" s="637"/>
      <c r="X55" s="637"/>
      <c r="Y55" s="637"/>
      <c r="Z55" s="637"/>
      <c r="AA55" s="637"/>
      <c r="AB55" s="637"/>
      <c r="AC55" s="637"/>
      <c r="AD55" s="637"/>
      <c r="AE55" s="637"/>
      <c r="AF55" s="637"/>
      <c r="AG55" s="637"/>
      <c r="AH55" s="637"/>
    </row>
    <row r="56" spans="1:34" s="1" customFormat="1" ht="15.75">
      <c r="A56" s="723" t="s">
        <v>295</v>
      </c>
      <c r="B56" s="758"/>
      <c r="C56" s="759">
        <f>'Liquiditätsplan-1.Jahr'!O57</f>
        <v>84033.333333333343</v>
      </c>
      <c r="D56" s="760">
        <f t="shared" ref="D56:O56" si="13">D21-D53+D54</f>
        <v>3375.0000000000005</v>
      </c>
      <c r="E56" s="760">
        <f t="shared" si="13"/>
        <v>991.66666666666686</v>
      </c>
      <c r="F56" s="760">
        <f t="shared" si="13"/>
        <v>0</v>
      </c>
      <c r="G56" s="760">
        <f t="shared" si="13"/>
        <v>0</v>
      </c>
      <c r="H56" s="760">
        <f t="shared" si="13"/>
        <v>0</v>
      </c>
      <c r="I56" s="760">
        <f t="shared" si="13"/>
        <v>0</v>
      </c>
      <c r="J56" s="760">
        <f t="shared" si="13"/>
        <v>0</v>
      </c>
      <c r="K56" s="760">
        <f t="shared" si="13"/>
        <v>0</v>
      </c>
      <c r="L56" s="760">
        <f t="shared" si="13"/>
        <v>0</v>
      </c>
      <c r="M56" s="760">
        <f t="shared" si="13"/>
        <v>0</v>
      </c>
      <c r="N56" s="760">
        <f t="shared" si="13"/>
        <v>0</v>
      </c>
      <c r="O56" s="761">
        <f t="shared" si="13"/>
        <v>0</v>
      </c>
      <c r="P56" s="711">
        <f>SUM(C56:O56)</f>
        <v>88400.000000000015</v>
      </c>
      <c r="Q56" s="663"/>
      <c r="R56" s="637"/>
      <c r="S56" s="637"/>
      <c r="T56" s="637"/>
      <c r="U56" s="637"/>
      <c r="V56" s="637"/>
      <c r="W56" s="637"/>
      <c r="X56" s="637"/>
      <c r="Y56" s="637"/>
      <c r="Z56" s="637"/>
      <c r="AA56" s="637"/>
      <c r="AB56" s="637"/>
      <c r="AC56" s="637"/>
      <c r="AD56" s="637"/>
      <c r="AE56" s="637"/>
      <c r="AF56" s="637"/>
      <c r="AG56" s="637"/>
      <c r="AH56" s="637"/>
    </row>
    <row r="57" spans="1:34" s="1" customFormat="1" ht="16.5" thickBot="1">
      <c r="A57" s="712" t="s">
        <v>68</v>
      </c>
      <c r="B57" s="762"/>
      <c r="C57" s="714"/>
      <c r="D57" s="715">
        <f>D56+C56</f>
        <v>87408.333333333343</v>
      </c>
      <c r="E57" s="715">
        <f t="shared" ref="E57:O57" si="14">D57+E56</f>
        <v>88400.000000000015</v>
      </c>
      <c r="F57" s="715">
        <f t="shared" si="14"/>
        <v>88400.000000000015</v>
      </c>
      <c r="G57" s="715">
        <f t="shared" si="14"/>
        <v>88400.000000000015</v>
      </c>
      <c r="H57" s="715">
        <f t="shared" si="14"/>
        <v>88400.000000000015</v>
      </c>
      <c r="I57" s="715">
        <f t="shared" si="14"/>
        <v>88400.000000000015</v>
      </c>
      <c r="J57" s="715">
        <f t="shared" si="14"/>
        <v>88400.000000000015</v>
      </c>
      <c r="K57" s="715">
        <f t="shared" si="14"/>
        <v>88400.000000000015</v>
      </c>
      <c r="L57" s="715">
        <f t="shared" si="14"/>
        <v>88400.000000000015</v>
      </c>
      <c r="M57" s="715">
        <f t="shared" si="14"/>
        <v>88400.000000000015</v>
      </c>
      <c r="N57" s="715">
        <f t="shared" si="14"/>
        <v>88400.000000000015</v>
      </c>
      <c r="O57" s="716">
        <f t="shared" si="14"/>
        <v>88400.000000000015</v>
      </c>
      <c r="P57" s="717"/>
      <c r="Q57" s="663"/>
      <c r="R57" s="637"/>
      <c r="S57" s="637"/>
      <c r="T57" s="637"/>
      <c r="U57" s="637"/>
      <c r="V57" s="637"/>
      <c r="W57" s="637"/>
      <c r="X57" s="637"/>
      <c r="Y57" s="637"/>
      <c r="Z57" s="637"/>
      <c r="AA57" s="637"/>
      <c r="AB57" s="637"/>
      <c r="AC57" s="637"/>
      <c r="AD57" s="637"/>
      <c r="AE57" s="637"/>
      <c r="AF57" s="637"/>
      <c r="AG57" s="637"/>
      <c r="AH57" s="637"/>
    </row>
    <row r="58" spans="1:34" s="1" customFormat="1" ht="15.75">
      <c r="A58" s="718"/>
      <c r="B58" s="763"/>
      <c r="C58" s="720"/>
      <c r="D58" s="721"/>
      <c r="E58" s="721"/>
      <c r="F58" s="721"/>
      <c r="G58" s="721"/>
      <c r="H58" s="721"/>
      <c r="I58" s="721"/>
      <c r="J58" s="721"/>
      <c r="K58" s="721"/>
      <c r="L58" s="721"/>
      <c r="M58" s="721"/>
      <c r="N58" s="721"/>
      <c r="O58" s="721"/>
      <c r="P58" s="722"/>
      <c r="Q58" s="637"/>
      <c r="R58" s="637"/>
      <c r="S58" s="637"/>
      <c r="T58" s="637"/>
      <c r="U58" s="637"/>
      <c r="V58" s="637"/>
      <c r="W58" s="637"/>
      <c r="X58" s="637"/>
      <c r="Y58" s="637"/>
      <c r="Z58" s="637"/>
      <c r="AA58" s="637"/>
      <c r="AB58" s="637"/>
      <c r="AC58" s="637"/>
      <c r="AD58" s="637"/>
      <c r="AE58" s="637"/>
      <c r="AF58" s="637"/>
      <c r="AG58" s="637"/>
      <c r="AH58" s="637"/>
    </row>
    <row r="59" spans="1:34" ht="15.75">
      <c r="A59" s="723" t="s">
        <v>126</v>
      </c>
      <c r="B59" s="764"/>
      <c r="C59" s="677">
        <f>'Liquiditätsplan-1.Jahr'!O59</f>
        <v>0</v>
      </c>
      <c r="D59" s="677">
        <f t="shared" ref="D59:O59" si="15">$C59</f>
        <v>0</v>
      </c>
      <c r="E59" s="677">
        <f t="shared" si="15"/>
        <v>0</v>
      </c>
      <c r="F59" s="677">
        <f t="shared" si="15"/>
        <v>0</v>
      </c>
      <c r="G59" s="677">
        <f t="shared" si="15"/>
        <v>0</v>
      </c>
      <c r="H59" s="677">
        <f t="shared" si="15"/>
        <v>0</v>
      </c>
      <c r="I59" s="677">
        <f t="shared" si="15"/>
        <v>0</v>
      </c>
      <c r="J59" s="677">
        <f t="shared" si="15"/>
        <v>0</v>
      </c>
      <c r="K59" s="677">
        <f t="shared" si="15"/>
        <v>0</v>
      </c>
      <c r="L59" s="677">
        <f t="shared" si="15"/>
        <v>0</v>
      </c>
      <c r="M59" s="677">
        <f t="shared" si="15"/>
        <v>0</v>
      </c>
      <c r="N59" s="677">
        <f t="shared" si="15"/>
        <v>0</v>
      </c>
      <c r="O59" s="677">
        <f t="shared" si="15"/>
        <v>0</v>
      </c>
      <c r="P59" s="725"/>
      <c r="Q59" s="725"/>
      <c r="R59" s="725"/>
      <c r="S59" s="725"/>
      <c r="T59" s="725"/>
      <c r="U59" s="725"/>
      <c r="V59" s="725"/>
      <c r="W59" s="725"/>
      <c r="X59" s="725"/>
      <c r="Y59" s="725"/>
      <c r="Z59" s="725"/>
      <c r="AA59" s="725"/>
      <c r="AB59" s="725"/>
      <c r="AC59" s="725"/>
      <c r="AD59" s="725"/>
      <c r="AE59" s="725"/>
      <c r="AF59" s="725"/>
      <c r="AG59" s="725"/>
      <c r="AH59" s="725"/>
    </row>
    <row r="60" spans="1:34" ht="16.5" customHeight="1">
      <c r="A60" s="725"/>
      <c r="B60" s="765"/>
      <c r="C60" s="725"/>
      <c r="D60" s="663" t="str">
        <f>IF(OR(-D57&gt;D59,-E57&gt;E59,-F57&gt;F59),"Kreditrahmen überzogen!","")</f>
        <v/>
      </c>
      <c r="E60" s="725"/>
      <c r="F60" s="725"/>
      <c r="G60" s="663" t="str">
        <f>IF(OR(-G57&gt;G59,-H57&gt;H59,-I57&gt;I59),"Kreditrahmen überzogen!","")</f>
        <v/>
      </c>
      <c r="H60" s="725"/>
      <c r="I60" s="725"/>
      <c r="J60" s="663" t="str">
        <f>IF(OR(-J57&gt;J59,-K57&gt;K59,-L57&gt;L59),"Kreditrahmen überzogen!","")</f>
        <v/>
      </c>
      <c r="K60" s="725"/>
      <c r="L60" s="725"/>
      <c r="M60" s="663" t="str">
        <f>IF(OR(-M57&gt;M59,-N57&gt;N59,-O57&gt;O59),"Kreditrahmen überzogen!","")</f>
        <v/>
      </c>
      <c r="N60" s="725"/>
      <c r="O60" s="725"/>
      <c r="P60" s="725"/>
      <c r="Q60" s="725"/>
      <c r="R60" s="725"/>
      <c r="S60" s="725"/>
      <c r="T60" s="725"/>
      <c r="U60" s="725"/>
      <c r="V60" s="725"/>
      <c r="W60" s="725"/>
      <c r="X60" s="725"/>
      <c r="Y60" s="725"/>
      <c r="Z60" s="725"/>
      <c r="AA60" s="725"/>
      <c r="AB60" s="725"/>
      <c r="AC60" s="725"/>
      <c r="AD60" s="725"/>
      <c r="AE60" s="725"/>
      <c r="AF60" s="725"/>
      <c r="AG60" s="725"/>
      <c r="AH60" s="725"/>
    </row>
    <row r="61" spans="1:34">
      <c r="A61" s="725"/>
      <c r="B61" s="765"/>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5"/>
      <c r="AD61" s="725"/>
      <c r="AE61" s="725"/>
      <c r="AF61" s="725"/>
      <c r="AG61" s="725"/>
      <c r="AH61" s="725"/>
    </row>
    <row r="62" spans="1:34">
      <c r="A62" s="725"/>
      <c r="B62" s="765"/>
      <c r="C62" s="725"/>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725"/>
      <c r="AD62" s="725"/>
      <c r="AE62" s="725"/>
      <c r="AF62" s="725"/>
      <c r="AG62" s="725"/>
      <c r="AH62" s="725"/>
    </row>
    <row r="63" spans="1:34">
      <c r="A63" s="725"/>
      <c r="B63" s="765"/>
      <c r="C63" s="725"/>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c r="AE63" s="725"/>
      <c r="AF63" s="725"/>
      <c r="AG63" s="725"/>
      <c r="AH63" s="725"/>
    </row>
    <row r="64" spans="1:34">
      <c r="A64" s="725"/>
      <c r="B64" s="765"/>
      <c r="C64" s="725"/>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c r="AE64" s="725"/>
      <c r="AF64" s="725"/>
      <c r="AG64" s="725"/>
      <c r="AH64" s="725"/>
    </row>
    <row r="65" spans="1:34">
      <c r="A65" s="725"/>
      <c r="B65" s="765"/>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c r="AE65" s="725"/>
      <c r="AF65" s="725"/>
      <c r="AG65" s="725"/>
      <c r="AH65" s="725"/>
    </row>
    <row r="66" spans="1:34">
      <c r="A66" s="725"/>
      <c r="B66" s="765"/>
      <c r="C66" s="725"/>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725"/>
      <c r="AD66" s="725"/>
      <c r="AE66" s="725"/>
      <c r="AF66" s="725"/>
      <c r="AG66" s="725"/>
      <c r="AH66" s="725"/>
    </row>
    <row r="67" spans="1:34">
      <c r="A67" s="725"/>
      <c r="B67" s="765"/>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5"/>
      <c r="AC67" s="725"/>
      <c r="AD67" s="725"/>
      <c r="AE67" s="725"/>
      <c r="AF67" s="725"/>
      <c r="AG67" s="725"/>
      <c r="AH67" s="725"/>
    </row>
    <row r="68" spans="1:34">
      <c r="A68" s="725"/>
      <c r="B68" s="765"/>
      <c r="C68" s="725"/>
      <c r="D68" s="725"/>
      <c r="E68" s="725"/>
      <c r="F68" s="725"/>
      <c r="G68" s="725"/>
      <c r="H68" s="725"/>
      <c r="I68" s="725"/>
      <c r="J68" s="725"/>
      <c r="K68" s="725"/>
      <c r="L68" s="725"/>
      <c r="M68" s="725"/>
      <c r="N68" s="725"/>
      <c r="O68" s="725"/>
      <c r="P68" s="725"/>
      <c r="Q68" s="725"/>
      <c r="R68" s="725"/>
      <c r="S68" s="725"/>
      <c r="T68" s="725"/>
      <c r="U68" s="725"/>
      <c r="V68" s="725"/>
      <c r="W68" s="725"/>
      <c r="X68" s="725"/>
      <c r="Y68" s="725"/>
      <c r="Z68" s="725"/>
      <c r="AA68" s="725"/>
      <c r="AB68" s="725"/>
      <c r="AC68" s="725"/>
      <c r="AD68" s="725"/>
      <c r="AE68" s="725"/>
      <c r="AF68" s="725"/>
      <c r="AG68" s="725"/>
      <c r="AH68" s="725"/>
    </row>
    <row r="69" spans="1:34">
      <c r="A69" s="725"/>
      <c r="B69" s="765"/>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25"/>
      <c r="AF69" s="725"/>
      <c r="AG69" s="725"/>
      <c r="AH69" s="725"/>
    </row>
    <row r="70" spans="1:34">
      <c r="A70" s="725"/>
      <c r="B70" s="765"/>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725"/>
      <c r="AC70" s="725"/>
      <c r="AD70" s="725"/>
      <c r="AE70" s="725"/>
      <c r="AF70" s="725"/>
      <c r="AG70" s="725"/>
      <c r="AH70" s="725"/>
    </row>
    <row r="71" spans="1:34">
      <c r="A71" s="725"/>
      <c r="B71" s="765"/>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725"/>
      <c r="AC71" s="725"/>
      <c r="AD71" s="725"/>
      <c r="AE71" s="725"/>
      <c r="AF71" s="725"/>
      <c r="AG71" s="725"/>
      <c r="AH71" s="725"/>
    </row>
    <row r="72" spans="1:34">
      <c r="A72" s="725"/>
      <c r="B72" s="765"/>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725"/>
      <c r="AC72" s="725"/>
      <c r="AD72" s="725"/>
      <c r="AE72" s="725"/>
      <c r="AF72" s="725"/>
      <c r="AG72" s="725"/>
      <c r="AH72" s="725"/>
    </row>
    <row r="73" spans="1:34">
      <c r="A73" s="725"/>
      <c r="B73" s="765"/>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725"/>
      <c r="AC73" s="725"/>
      <c r="AD73" s="725"/>
      <c r="AE73" s="725"/>
      <c r="AF73" s="725"/>
      <c r="AG73" s="725"/>
      <c r="AH73" s="725"/>
    </row>
    <row r="74" spans="1:34">
      <c r="A74" s="725"/>
      <c r="B74" s="765"/>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725"/>
      <c r="AB74" s="725"/>
      <c r="AC74" s="725"/>
      <c r="AD74" s="725"/>
      <c r="AE74" s="725"/>
      <c r="AF74" s="725"/>
      <c r="AG74" s="725"/>
      <c r="AH74" s="725"/>
    </row>
    <row r="75" spans="1:34">
      <c r="A75" s="725"/>
      <c r="B75" s="765"/>
      <c r="C75" s="725"/>
      <c r="D75" s="725"/>
      <c r="E75" s="725"/>
      <c r="F75" s="725"/>
      <c r="G75" s="725"/>
      <c r="H75" s="725"/>
      <c r="I75" s="725"/>
      <c r="J75" s="725"/>
      <c r="K75" s="725"/>
      <c r="L75" s="725"/>
      <c r="M75" s="725"/>
      <c r="N75" s="725"/>
      <c r="O75" s="725"/>
      <c r="P75" s="725"/>
      <c r="Q75" s="725"/>
      <c r="R75" s="725"/>
      <c r="S75" s="725"/>
      <c r="T75" s="725"/>
      <c r="U75" s="725"/>
      <c r="V75" s="725"/>
      <c r="W75" s="725"/>
      <c r="X75" s="725"/>
      <c r="Y75" s="725"/>
      <c r="Z75" s="725"/>
      <c r="AA75" s="725"/>
      <c r="AB75" s="725"/>
      <c r="AC75" s="725"/>
      <c r="AD75" s="725"/>
      <c r="AE75" s="725"/>
      <c r="AF75" s="725"/>
      <c r="AG75" s="725"/>
      <c r="AH75" s="725"/>
    </row>
    <row r="76" spans="1:34">
      <c r="A76" s="725"/>
      <c r="B76" s="765"/>
      <c r="C76" s="725"/>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c r="AE76" s="725"/>
      <c r="AF76" s="725"/>
      <c r="AG76" s="725"/>
      <c r="AH76" s="725"/>
    </row>
    <row r="77" spans="1:34">
      <c r="A77" s="725"/>
      <c r="B77" s="765"/>
      <c r="C77" s="725"/>
      <c r="D77" s="725"/>
      <c r="E77" s="725"/>
      <c r="F77" s="725"/>
      <c r="G77" s="725"/>
      <c r="H77" s="725"/>
      <c r="I77" s="725"/>
      <c r="J77" s="725"/>
      <c r="K77" s="725"/>
      <c r="L77" s="725"/>
      <c r="M77" s="725"/>
      <c r="N77" s="725"/>
      <c r="O77" s="725"/>
      <c r="P77" s="725"/>
      <c r="Q77" s="725"/>
      <c r="R77" s="725"/>
      <c r="S77" s="725"/>
      <c r="T77" s="725"/>
      <c r="U77" s="725"/>
      <c r="V77" s="725"/>
      <c r="W77" s="725"/>
      <c r="X77" s="725"/>
      <c r="Y77" s="725"/>
      <c r="Z77" s="725"/>
      <c r="AA77" s="725"/>
      <c r="AB77" s="725"/>
      <c r="AC77" s="725"/>
      <c r="AD77" s="725"/>
      <c r="AE77" s="725"/>
      <c r="AF77" s="725"/>
      <c r="AG77" s="725"/>
      <c r="AH77" s="725"/>
    </row>
    <row r="78" spans="1:34">
      <c r="A78" s="725"/>
      <c r="B78" s="765"/>
      <c r="C78" s="725"/>
      <c r="D78" s="725"/>
      <c r="E78" s="725"/>
      <c r="F78" s="725"/>
      <c r="G78" s="725"/>
      <c r="H78" s="725"/>
      <c r="I78" s="725"/>
      <c r="J78" s="725"/>
      <c r="K78" s="725"/>
      <c r="L78" s="725"/>
      <c r="M78" s="725"/>
      <c r="N78" s="725"/>
      <c r="O78" s="725"/>
      <c r="P78" s="725"/>
      <c r="Q78" s="725"/>
      <c r="R78" s="725"/>
      <c r="S78" s="725"/>
      <c r="T78" s="725"/>
      <c r="U78" s="725"/>
      <c r="V78" s="725"/>
      <c r="W78" s="725"/>
      <c r="X78" s="725"/>
      <c r="Y78" s="725"/>
      <c r="Z78" s="725"/>
      <c r="AA78" s="725"/>
      <c r="AB78" s="725"/>
      <c r="AC78" s="725"/>
      <c r="AD78" s="725"/>
      <c r="AE78" s="725"/>
      <c r="AF78" s="725"/>
      <c r="AG78" s="725"/>
      <c r="AH78" s="725"/>
    </row>
    <row r="79" spans="1:34">
      <c r="A79" s="725"/>
      <c r="B79" s="765"/>
      <c r="C79" s="725"/>
      <c r="D79" s="725"/>
      <c r="E79" s="725"/>
      <c r="F79" s="725"/>
      <c r="G79" s="725"/>
      <c r="H79" s="725"/>
      <c r="I79" s="725"/>
      <c r="J79" s="725"/>
      <c r="K79" s="725"/>
      <c r="L79" s="725"/>
      <c r="M79" s="725"/>
      <c r="N79" s="725"/>
      <c r="O79" s="725"/>
      <c r="P79" s="725"/>
      <c r="Q79" s="725"/>
      <c r="R79" s="725"/>
      <c r="S79" s="725"/>
      <c r="T79" s="725"/>
      <c r="U79" s="725"/>
      <c r="V79" s="725"/>
      <c r="W79" s="725"/>
      <c r="X79" s="725"/>
      <c r="Y79" s="725"/>
      <c r="Z79" s="725"/>
      <c r="AA79" s="725"/>
      <c r="AB79" s="725"/>
      <c r="AC79" s="725"/>
      <c r="AD79" s="725"/>
      <c r="AE79" s="725"/>
      <c r="AF79" s="725"/>
      <c r="AG79" s="725"/>
      <c r="AH79" s="725"/>
    </row>
    <row r="80" spans="1:34">
      <c r="A80" s="725"/>
      <c r="B80" s="765"/>
      <c r="C80" s="725"/>
      <c r="D80" s="725"/>
      <c r="E80" s="725"/>
      <c r="F80" s="725"/>
      <c r="G80" s="725"/>
      <c r="H80" s="725"/>
      <c r="I80" s="725"/>
      <c r="J80" s="725"/>
      <c r="K80" s="725"/>
      <c r="L80" s="725"/>
      <c r="M80" s="725"/>
      <c r="N80" s="725"/>
      <c r="O80" s="725"/>
      <c r="P80" s="725"/>
      <c r="Q80" s="725"/>
      <c r="R80" s="725"/>
      <c r="S80" s="725"/>
      <c r="T80" s="725"/>
      <c r="U80" s="725"/>
      <c r="V80" s="725"/>
      <c r="W80" s="725"/>
      <c r="X80" s="725"/>
      <c r="Y80" s="725"/>
      <c r="Z80" s="725"/>
      <c r="AA80" s="725"/>
      <c r="AB80" s="725"/>
      <c r="AC80" s="725"/>
      <c r="AD80" s="725"/>
      <c r="AE80" s="725"/>
      <c r="AF80" s="725"/>
      <c r="AG80" s="725"/>
      <c r="AH80" s="725"/>
    </row>
    <row r="81" spans="1:34">
      <c r="A81" s="725"/>
      <c r="B81" s="765"/>
      <c r="C81" s="725"/>
      <c r="D81" s="725"/>
      <c r="E81" s="725"/>
      <c r="F81" s="725"/>
      <c r="G81" s="725"/>
      <c r="H81" s="725"/>
      <c r="I81" s="725"/>
      <c r="J81" s="725"/>
      <c r="K81" s="725"/>
      <c r="L81" s="725"/>
      <c r="M81" s="725"/>
      <c r="N81" s="725"/>
      <c r="O81" s="725"/>
      <c r="P81" s="725"/>
      <c r="Q81" s="725"/>
      <c r="R81" s="725"/>
      <c r="S81" s="725"/>
      <c r="T81" s="725"/>
      <c r="U81" s="725"/>
      <c r="V81" s="725"/>
      <c r="W81" s="725"/>
      <c r="X81" s="725"/>
      <c r="Y81" s="725"/>
      <c r="Z81" s="725"/>
      <c r="AA81" s="725"/>
      <c r="AB81" s="725"/>
      <c r="AC81" s="725"/>
      <c r="AD81" s="725"/>
      <c r="AE81" s="725"/>
      <c r="AF81" s="725"/>
      <c r="AG81" s="725"/>
      <c r="AH81" s="725"/>
    </row>
    <row r="82" spans="1:34">
      <c r="A82" s="725"/>
      <c r="B82" s="765"/>
      <c r="C82" s="725"/>
      <c r="D82" s="725"/>
      <c r="E82" s="725"/>
      <c r="F82" s="725"/>
      <c r="G82" s="725"/>
      <c r="H82" s="725"/>
      <c r="I82" s="725"/>
      <c r="J82" s="725"/>
      <c r="K82" s="725"/>
      <c r="L82" s="725"/>
      <c r="M82" s="725"/>
      <c r="N82" s="725"/>
      <c r="O82" s="725"/>
      <c r="P82" s="725"/>
      <c r="Q82" s="725"/>
      <c r="R82" s="725"/>
      <c r="S82" s="725"/>
      <c r="T82" s="725"/>
      <c r="U82" s="725"/>
      <c r="V82" s="725"/>
      <c r="W82" s="725"/>
      <c r="X82" s="725"/>
      <c r="Y82" s="725"/>
      <c r="Z82" s="725"/>
      <c r="AA82" s="725"/>
      <c r="AB82" s="725"/>
      <c r="AC82" s="725"/>
      <c r="AD82" s="725"/>
      <c r="AE82" s="725"/>
      <c r="AF82" s="725"/>
      <c r="AG82" s="725"/>
      <c r="AH82" s="725"/>
    </row>
    <row r="83" spans="1:34">
      <c r="A83" s="725"/>
      <c r="B83" s="765"/>
      <c r="C83" s="725"/>
      <c r="D83" s="725"/>
      <c r="E83" s="725"/>
      <c r="F83" s="725"/>
      <c r="G83" s="725"/>
      <c r="H83" s="725"/>
      <c r="I83" s="725"/>
      <c r="J83" s="725"/>
      <c r="K83" s="725"/>
      <c r="L83" s="725"/>
      <c r="M83" s="725"/>
      <c r="N83" s="725"/>
      <c r="O83" s="725"/>
      <c r="P83" s="725"/>
      <c r="Q83" s="725"/>
      <c r="R83" s="725"/>
      <c r="S83" s="725"/>
      <c r="T83" s="725"/>
      <c r="U83" s="725"/>
      <c r="V83" s="725"/>
      <c r="W83" s="725"/>
      <c r="X83" s="725"/>
      <c r="Y83" s="725"/>
      <c r="Z83" s="725"/>
      <c r="AA83" s="725"/>
      <c r="AB83" s="725"/>
      <c r="AC83" s="725"/>
      <c r="AD83" s="725"/>
      <c r="AE83" s="725"/>
      <c r="AF83" s="725"/>
      <c r="AG83" s="725"/>
      <c r="AH83" s="725"/>
    </row>
    <row r="84" spans="1:34">
      <c r="A84" s="725"/>
      <c r="B84" s="765"/>
      <c r="C84" s="725"/>
      <c r="D84" s="725"/>
      <c r="E84" s="725"/>
      <c r="F84" s="725"/>
      <c r="G84" s="725"/>
      <c r="H84" s="725"/>
      <c r="I84" s="725"/>
      <c r="J84" s="725"/>
      <c r="K84" s="725"/>
      <c r="L84" s="725"/>
      <c r="M84" s="725"/>
      <c r="N84" s="725"/>
      <c r="O84" s="725"/>
      <c r="P84" s="725"/>
      <c r="Q84" s="725"/>
      <c r="R84" s="725"/>
      <c r="S84" s="725"/>
      <c r="T84" s="725"/>
      <c r="U84" s="725"/>
      <c r="V84" s="725"/>
      <c r="W84" s="725"/>
      <c r="X84" s="725"/>
      <c r="Y84" s="725"/>
      <c r="Z84" s="725"/>
      <c r="AA84" s="725"/>
      <c r="AB84" s="725"/>
      <c r="AC84" s="725"/>
      <c r="AD84" s="725"/>
      <c r="AE84" s="725"/>
      <c r="AF84" s="725"/>
      <c r="AG84" s="725"/>
      <c r="AH84" s="725"/>
    </row>
    <row r="85" spans="1:34">
      <c r="A85" s="725"/>
      <c r="B85" s="765"/>
      <c r="C85" s="725"/>
      <c r="D85" s="725"/>
      <c r="E85" s="725"/>
      <c r="F85" s="725"/>
      <c r="G85" s="725"/>
      <c r="H85" s="725"/>
      <c r="I85" s="725"/>
      <c r="J85" s="725"/>
      <c r="K85" s="725"/>
      <c r="L85" s="725"/>
      <c r="M85" s="725"/>
      <c r="N85" s="725"/>
      <c r="O85" s="725"/>
      <c r="P85" s="725"/>
      <c r="Q85" s="725"/>
      <c r="R85" s="725"/>
      <c r="S85" s="725"/>
      <c r="T85" s="725"/>
      <c r="U85" s="725"/>
      <c r="V85" s="725"/>
      <c r="W85" s="725"/>
      <c r="X85" s="725"/>
      <c r="Y85" s="725"/>
      <c r="Z85" s="725"/>
      <c r="AA85" s="725"/>
      <c r="AB85" s="725"/>
      <c r="AC85" s="725"/>
      <c r="AD85" s="725"/>
      <c r="AE85" s="725"/>
      <c r="AF85" s="725"/>
      <c r="AG85" s="725"/>
      <c r="AH85" s="725"/>
    </row>
    <row r="86" spans="1:34">
      <c r="A86" s="725"/>
      <c r="B86" s="765"/>
      <c r="C86" s="725"/>
      <c r="D86" s="725"/>
      <c r="E86" s="725"/>
      <c r="F86" s="725"/>
      <c r="G86" s="725"/>
      <c r="H86" s="725"/>
      <c r="I86" s="725"/>
      <c r="J86" s="725"/>
      <c r="K86" s="725"/>
      <c r="L86" s="725"/>
      <c r="M86" s="725"/>
      <c r="N86" s="725"/>
      <c r="O86" s="725"/>
      <c r="P86" s="725"/>
      <c r="Q86" s="725"/>
      <c r="R86" s="725"/>
      <c r="S86" s="725"/>
      <c r="T86" s="725"/>
      <c r="U86" s="725"/>
      <c r="V86" s="725"/>
      <c r="W86" s="725"/>
      <c r="X86" s="725"/>
      <c r="Y86" s="725"/>
      <c r="Z86" s="725"/>
      <c r="AA86" s="725"/>
      <c r="AB86" s="725"/>
      <c r="AC86" s="725"/>
      <c r="AD86" s="725"/>
      <c r="AE86" s="725"/>
      <c r="AF86" s="725"/>
      <c r="AG86" s="725"/>
      <c r="AH86" s="725"/>
    </row>
    <row r="87" spans="1:34">
      <c r="A87" s="725"/>
      <c r="B87" s="765"/>
      <c r="C87" s="725"/>
      <c r="D87" s="725"/>
      <c r="E87" s="725"/>
      <c r="F87" s="725"/>
      <c r="G87" s="725"/>
      <c r="H87" s="725"/>
      <c r="I87" s="725"/>
      <c r="J87" s="725"/>
      <c r="K87" s="725"/>
      <c r="L87" s="725"/>
      <c r="M87" s="725"/>
      <c r="N87" s="725"/>
      <c r="O87" s="725"/>
      <c r="P87" s="725"/>
      <c r="Q87" s="725"/>
      <c r="R87" s="725"/>
      <c r="S87" s="725"/>
      <c r="T87" s="725"/>
      <c r="U87" s="725"/>
      <c r="V87" s="725"/>
      <c r="W87" s="725"/>
      <c r="X87" s="725"/>
      <c r="Y87" s="725"/>
      <c r="Z87" s="725"/>
      <c r="AA87" s="725"/>
      <c r="AB87" s="725"/>
      <c r="AC87" s="725"/>
      <c r="AD87" s="725"/>
      <c r="AE87" s="725"/>
      <c r="AF87" s="725"/>
      <c r="AG87" s="725"/>
      <c r="AH87" s="725"/>
    </row>
    <row r="88" spans="1:34">
      <c r="A88" s="725"/>
      <c r="B88" s="765"/>
      <c r="C88" s="725"/>
      <c r="D88" s="725"/>
      <c r="E88" s="725"/>
      <c r="F88" s="725"/>
      <c r="G88" s="725"/>
      <c r="H88" s="725"/>
      <c r="I88" s="725"/>
      <c r="J88" s="725"/>
      <c r="K88" s="725"/>
      <c r="L88" s="725"/>
      <c r="M88" s="725"/>
      <c r="N88" s="725"/>
      <c r="O88" s="725"/>
      <c r="P88" s="725"/>
      <c r="Q88" s="725"/>
      <c r="R88" s="725"/>
      <c r="S88" s="725"/>
      <c r="T88" s="725"/>
      <c r="U88" s="725"/>
      <c r="V88" s="725"/>
      <c r="W88" s="725"/>
      <c r="X88" s="725"/>
      <c r="Y88" s="725"/>
      <c r="Z88" s="725"/>
      <c r="AA88" s="725"/>
      <c r="AB88" s="725"/>
      <c r="AC88" s="725"/>
      <c r="AD88" s="725"/>
      <c r="AE88" s="725"/>
      <c r="AF88" s="725"/>
      <c r="AG88" s="725"/>
      <c r="AH88" s="725"/>
    </row>
    <row r="89" spans="1:34">
      <c r="A89" s="725"/>
      <c r="B89" s="765"/>
      <c r="C89" s="725"/>
      <c r="D89" s="725"/>
      <c r="E89" s="725"/>
      <c r="F89" s="725"/>
      <c r="G89" s="725"/>
      <c r="H89" s="725"/>
      <c r="I89" s="725"/>
      <c r="J89" s="725"/>
      <c r="K89" s="725"/>
      <c r="L89" s="725"/>
      <c r="M89" s="725"/>
      <c r="N89" s="725"/>
      <c r="O89" s="725"/>
      <c r="P89" s="725"/>
      <c r="Q89" s="725"/>
      <c r="R89" s="725"/>
      <c r="S89" s="725"/>
      <c r="T89" s="725"/>
      <c r="U89" s="725"/>
      <c r="V89" s="725"/>
      <c r="W89" s="725"/>
      <c r="X89" s="725"/>
      <c r="Y89" s="725"/>
      <c r="Z89" s="725"/>
      <c r="AA89" s="725"/>
      <c r="AB89" s="725"/>
      <c r="AC89" s="725"/>
      <c r="AD89" s="725"/>
      <c r="AE89" s="725"/>
      <c r="AF89" s="725"/>
      <c r="AG89" s="725"/>
      <c r="AH89" s="725"/>
    </row>
    <row r="90" spans="1:34">
      <c r="A90" s="725"/>
      <c r="B90" s="765"/>
      <c r="C90" s="725"/>
      <c r="D90" s="725"/>
      <c r="E90" s="725"/>
      <c r="F90" s="725"/>
      <c r="G90" s="725"/>
      <c r="H90" s="725"/>
      <c r="I90" s="725"/>
      <c r="J90" s="725"/>
      <c r="K90" s="725"/>
      <c r="L90" s="725"/>
      <c r="M90" s="725"/>
      <c r="N90" s="725"/>
      <c r="O90" s="725"/>
      <c r="P90" s="725"/>
      <c r="Q90" s="725"/>
      <c r="R90" s="725"/>
      <c r="S90" s="725"/>
      <c r="T90" s="725"/>
      <c r="U90" s="725"/>
      <c r="V90" s="725"/>
      <c r="W90" s="725"/>
      <c r="X90" s="725"/>
      <c r="Y90" s="725"/>
      <c r="Z90" s="725"/>
      <c r="AA90" s="725"/>
      <c r="AB90" s="725"/>
      <c r="AC90" s="725"/>
      <c r="AD90" s="725"/>
      <c r="AE90" s="725"/>
      <c r="AF90" s="725"/>
      <c r="AG90" s="725"/>
      <c r="AH90" s="725"/>
    </row>
    <row r="91" spans="1:34">
      <c r="A91" s="725"/>
      <c r="B91" s="765"/>
      <c r="C91" s="725"/>
      <c r="D91" s="725"/>
      <c r="E91" s="725"/>
      <c r="F91" s="725"/>
      <c r="G91" s="725"/>
      <c r="H91" s="725"/>
      <c r="I91" s="725"/>
      <c r="J91" s="725"/>
      <c r="K91" s="725"/>
      <c r="L91" s="725"/>
      <c r="M91" s="725"/>
      <c r="N91" s="725"/>
      <c r="O91" s="725"/>
      <c r="P91" s="725"/>
      <c r="Q91" s="725"/>
      <c r="R91" s="725"/>
      <c r="S91" s="725"/>
      <c r="T91" s="725"/>
      <c r="U91" s="725"/>
      <c r="V91" s="725"/>
      <c r="W91" s="725"/>
      <c r="X91" s="725"/>
      <c r="Y91" s="725"/>
      <c r="Z91" s="725"/>
      <c r="AA91" s="725"/>
      <c r="AB91" s="725"/>
      <c r="AC91" s="725"/>
      <c r="AD91" s="725"/>
      <c r="AE91" s="725"/>
      <c r="AF91" s="725"/>
      <c r="AG91" s="725"/>
      <c r="AH91" s="725"/>
    </row>
    <row r="92" spans="1:34">
      <c r="A92" s="725"/>
      <c r="B92" s="765"/>
      <c r="C92" s="725"/>
      <c r="D92" s="725"/>
      <c r="E92" s="725"/>
      <c r="F92" s="725"/>
      <c r="G92" s="725"/>
      <c r="H92" s="725"/>
      <c r="I92" s="725"/>
      <c r="J92" s="725"/>
      <c r="K92" s="725"/>
      <c r="L92" s="725"/>
      <c r="M92" s="725"/>
      <c r="N92" s="725"/>
      <c r="O92" s="725"/>
      <c r="P92" s="725"/>
      <c r="Q92" s="725"/>
      <c r="R92" s="725"/>
      <c r="S92" s="725"/>
      <c r="T92" s="725"/>
      <c r="U92" s="725"/>
      <c r="V92" s="725"/>
      <c r="W92" s="725"/>
      <c r="X92" s="725"/>
      <c r="Y92" s="725"/>
      <c r="Z92" s="725"/>
      <c r="AA92" s="725"/>
      <c r="AB92" s="725"/>
      <c r="AC92" s="725"/>
      <c r="AD92" s="725"/>
      <c r="AE92" s="725"/>
      <c r="AF92" s="725"/>
      <c r="AG92" s="725"/>
      <c r="AH92" s="725"/>
    </row>
    <row r="93" spans="1:34">
      <c r="A93" s="725"/>
      <c r="B93" s="765"/>
      <c r="C93" s="725"/>
      <c r="D93" s="725"/>
      <c r="E93" s="725"/>
      <c r="F93" s="725"/>
      <c r="G93" s="725"/>
      <c r="H93" s="725"/>
      <c r="I93" s="725"/>
      <c r="J93" s="725"/>
      <c r="K93" s="725"/>
      <c r="L93" s="725"/>
      <c r="M93" s="725"/>
      <c r="N93" s="725"/>
      <c r="O93" s="725"/>
      <c r="P93" s="725"/>
      <c r="Q93" s="725"/>
      <c r="R93" s="725"/>
      <c r="S93" s="725"/>
      <c r="T93" s="725"/>
      <c r="U93" s="725"/>
      <c r="V93" s="725"/>
      <c r="W93" s="725"/>
      <c r="X93" s="725"/>
      <c r="Y93" s="725"/>
      <c r="Z93" s="725"/>
      <c r="AA93" s="725"/>
      <c r="AB93" s="725"/>
      <c r="AC93" s="725"/>
      <c r="AD93" s="725"/>
      <c r="AE93" s="725"/>
      <c r="AF93" s="725"/>
      <c r="AG93" s="725"/>
      <c r="AH93" s="725"/>
    </row>
    <row r="94" spans="1:34">
      <c r="A94" s="725"/>
      <c r="B94" s="765"/>
      <c r="C94" s="725"/>
      <c r="D94" s="725"/>
      <c r="E94" s="725"/>
      <c r="F94" s="725"/>
      <c r="G94" s="725"/>
      <c r="H94" s="725"/>
      <c r="I94" s="725"/>
      <c r="J94" s="725"/>
      <c r="K94" s="725"/>
      <c r="L94" s="725"/>
      <c r="M94" s="725"/>
      <c r="N94" s="725"/>
      <c r="O94" s="725"/>
      <c r="P94" s="725"/>
      <c r="Q94" s="725"/>
      <c r="R94" s="725"/>
      <c r="S94" s="725"/>
      <c r="T94" s="725"/>
      <c r="U94" s="725"/>
      <c r="V94" s="725"/>
      <c r="W94" s="725"/>
      <c r="X94" s="725"/>
      <c r="Y94" s="725"/>
      <c r="Z94" s="725"/>
      <c r="AA94" s="725"/>
      <c r="AB94" s="725"/>
      <c r="AC94" s="725"/>
      <c r="AD94" s="725"/>
      <c r="AE94" s="725"/>
      <c r="AF94" s="725"/>
      <c r="AG94" s="725"/>
      <c r="AH94" s="725"/>
    </row>
    <row r="95" spans="1:34">
      <c r="A95" s="725"/>
      <c r="B95" s="765"/>
      <c r="C95" s="725"/>
      <c r="D95" s="725"/>
      <c r="E95" s="725"/>
      <c r="F95" s="725"/>
      <c r="G95" s="725"/>
      <c r="H95" s="725"/>
      <c r="I95" s="725"/>
      <c r="J95" s="725"/>
      <c r="K95" s="725"/>
      <c r="L95" s="725"/>
      <c r="M95" s="725"/>
      <c r="N95" s="725"/>
      <c r="O95" s="725"/>
      <c r="P95" s="725"/>
      <c r="Q95" s="725"/>
      <c r="R95" s="725"/>
      <c r="S95" s="725"/>
      <c r="T95" s="725"/>
      <c r="U95" s="725"/>
      <c r="V95" s="725"/>
      <c r="W95" s="725"/>
      <c r="X95" s="725"/>
      <c r="Y95" s="725"/>
      <c r="Z95" s="725"/>
      <c r="AA95" s="725"/>
      <c r="AB95" s="725"/>
      <c r="AC95" s="725"/>
      <c r="AD95" s="725"/>
      <c r="AE95" s="725"/>
      <c r="AF95" s="725"/>
      <c r="AG95" s="725"/>
      <c r="AH95" s="725"/>
    </row>
    <row r="96" spans="1:34">
      <c r="A96" s="725"/>
      <c r="B96" s="765"/>
      <c r="C96" s="725"/>
      <c r="D96" s="725"/>
      <c r="E96" s="725"/>
      <c r="F96" s="725"/>
      <c r="G96" s="725"/>
      <c r="H96" s="725"/>
      <c r="I96" s="725"/>
      <c r="J96" s="725"/>
      <c r="K96" s="725"/>
      <c r="L96" s="725"/>
      <c r="M96" s="725"/>
      <c r="N96" s="725"/>
      <c r="O96" s="725"/>
      <c r="P96" s="725"/>
      <c r="Q96" s="725"/>
      <c r="R96" s="725"/>
      <c r="S96" s="725"/>
      <c r="T96" s="725"/>
      <c r="U96" s="725"/>
      <c r="V96" s="725"/>
      <c r="W96" s="725"/>
      <c r="X96" s="725"/>
      <c r="Y96" s="725"/>
      <c r="Z96" s="725"/>
      <c r="AA96" s="725"/>
      <c r="AB96" s="725"/>
      <c r="AC96" s="725"/>
      <c r="AD96" s="725"/>
      <c r="AE96" s="725"/>
      <c r="AF96" s="725"/>
      <c r="AG96" s="725"/>
      <c r="AH96" s="725"/>
    </row>
    <row r="97" spans="1:34">
      <c r="A97" s="725"/>
      <c r="B97" s="765"/>
      <c r="C97" s="725"/>
      <c r="D97" s="725"/>
      <c r="E97" s="725"/>
      <c r="F97" s="725"/>
      <c r="G97" s="725"/>
      <c r="H97" s="725"/>
      <c r="I97" s="725"/>
      <c r="J97" s="725"/>
      <c r="K97" s="725"/>
      <c r="L97" s="725"/>
      <c r="M97" s="725"/>
      <c r="N97" s="725"/>
      <c r="O97" s="725"/>
      <c r="P97" s="725"/>
      <c r="Q97" s="725"/>
      <c r="R97" s="725"/>
      <c r="S97" s="725"/>
      <c r="T97" s="725"/>
      <c r="U97" s="725"/>
      <c r="V97" s="725"/>
      <c r="W97" s="725"/>
      <c r="X97" s="725"/>
      <c r="Y97" s="725"/>
      <c r="Z97" s="725"/>
      <c r="AA97" s="725"/>
      <c r="AB97" s="725"/>
      <c r="AC97" s="725"/>
      <c r="AD97" s="725"/>
      <c r="AE97" s="725"/>
      <c r="AF97" s="725"/>
      <c r="AG97" s="725"/>
      <c r="AH97" s="725"/>
    </row>
    <row r="98" spans="1:34">
      <c r="A98" s="725"/>
      <c r="B98" s="765"/>
      <c r="C98" s="725"/>
      <c r="D98" s="725"/>
      <c r="E98" s="725"/>
      <c r="F98" s="725"/>
      <c r="G98" s="725"/>
      <c r="H98" s="725"/>
      <c r="I98" s="725"/>
      <c r="J98" s="725"/>
      <c r="K98" s="725"/>
      <c r="L98" s="725"/>
      <c r="M98" s="725"/>
      <c r="N98" s="725"/>
      <c r="O98" s="725"/>
      <c r="P98" s="725"/>
      <c r="Q98" s="725"/>
      <c r="R98" s="725"/>
      <c r="S98" s="725"/>
      <c r="T98" s="725"/>
      <c r="U98" s="725"/>
      <c r="V98" s="725"/>
      <c r="W98" s="725"/>
      <c r="X98" s="725"/>
      <c r="Y98" s="725"/>
      <c r="Z98" s="725"/>
      <c r="AA98" s="725"/>
      <c r="AB98" s="725"/>
      <c r="AC98" s="725"/>
      <c r="AD98" s="725"/>
      <c r="AE98" s="725"/>
      <c r="AF98" s="725"/>
      <c r="AG98" s="725"/>
      <c r="AH98" s="725"/>
    </row>
    <row r="99" spans="1:34">
      <c r="A99" s="725"/>
      <c r="B99" s="765"/>
      <c r="C99" s="725"/>
      <c r="D99" s="725"/>
      <c r="E99" s="725"/>
      <c r="F99" s="725"/>
      <c r="G99" s="725"/>
      <c r="H99" s="725"/>
      <c r="I99" s="725"/>
      <c r="J99" s="725"/>
      <c r="K99" s="725"/>
      <c r="L99" s="725"/>
      <c r="M99" s="725"/>
      <c r="N99" s="725"/>
      <c r="O99" s="725"/>
      <c r="P99" s="725"/>
      <c r="Q99" s="725"/>
      <c r="R99" s="725"/>
      <c r="S99" s="725"/>
      <c r="T99" s="725"/>
      <c r="U99" s="725"/>
      <c r="V99" s="725"/>
      <c r="W99" s="725"/>
      <c r="X99" s="725"/>
      <c r="Y99" s="725"/>
      <c r="Z99" s="725"/>
      <c r="AA99" s="725"/>
      <c r="AB99" s="725"/>
      <c r="AC99" s="725"/>
      <c r="AD99" s="725"/>
      <c r="AE99" s="725"/>
      <c r="AF99" s="725"/>
      <c r="AG99" s="725"/>
      <c r="AH99" s="725"/>
    </row>
    <row r="100" spans="1:34">
      <c r="A100" s="725"/>
      <c r="B100" s="765"/>
      <c r="C100" s="725"/>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25"/>
      <c r="Z100" s="725"/>
      <c r="AA100" s="725"/>
      <c r="AB100" s="725"/>
      <c r="AC100" s="725"/>
      <c r="AD100" s="725"/>
      <c r="AE100" s="725"/>
      <c r="AF100" s="725"/>
      <c r="AG100" s="725"/>
      <c r="AH100" s="725"/>
    </row>
    <row r="101" spans="1:34">
      <c r="A101" s="725"/>
      <c r="B101" s="765"/>
      <c r="C101" s="725"/>
      <c r="D101" s="725"/>
      <c r="E101" s="725"/>
      <c r="F101" s="725"/>
      <c r="G101" s="725"/>
      <c r="H101" s="725"/>
      <c r="I101" s="725"/>
      <c r="J101" s="725"/>
      <c r="K101" s="725"/>
      <c r="L101" s="725"/>
      <c r="M101" s="725"/>
      <c r="N101" s="725"/>
      <c r="O101" s="725"/>
      <c r="P101" s="725"/>
      <c r="Q101" s="725"/>
      <c r="R101" s="725"/>
      <c r="S101" s="725"/>
      <c r="T101" s="725"/>
      <c r="U101" s="725"/>
      <c r="V101" s="725"/>
      <c r="W101" s="725"/>
      <c r="X101" s="725"/>
      <c r="Y101" s="725"/>
      <c r="Z101" s="725"/>
      <c r="AA101" s="725"/>
      <c r="AB101" s="725"/>
      <c r="AC101" s="725"/>
      <c r="AD101" s="725"/>
      <c r="AE101" s="725"/>
      <c r="AF101" s="725"/>
      <c r="AG101" s="725"/>
      <c r="AH101" s="725"/>
    </row>
    <row r="102" spans="1:34">
      <c r="A102" s="725"/>
      <c r="B102" s="765"/>
      <c r="C102" s="725"/>
      <c r="D102" s="725"/>
      <c r="E102" s="725"/>
      <c r="F102" s="725"/>
      <c r="G102" s="725"/>
      <c r="H102" s="725"/>
      <c r="I102" s="725"/>
      <c r="J102" s="725"/>
      <c r="K102" s="725"/>
      <c r="L102" s="725"/>
      <c r="M102" s="725"/>
      <c r="N102" s="725"/>
      <c r="O102" s="725"/>
      <c r="P102" s="725"/>
      <c r="Q102" s="725"/>
      <c r="R102" s="725"/>
      <c r="S102" s="725"/>
      <c r="T102" s="725"/>
      <c r="U102" s="725"/>
      <c r="V102" s="725"/>
      <c r="W102" s="725"/>
      <c r="X102" s="725"/>
      <c r="Y102" s="725"/>
      <c r="Z102" s="725"/>
      <c r="AA102" s="725"/>
      <c r="AB102" s="725"/>
      <c r="AC102" s="725"/>
      <c r="AD102" s="725"/>
      <c r="AE102" s="725"/>
      <c r="AF102" s="725"/>
      <c r="AG102" s="725"/>
      <c r="AH102" s="725"/>
    </row>
    <row r="103" spans="1:34">
      <c r="A103" s="725"/>
      <c r="B103" s="765"/>
      <c r="C103" s="725"/>
      <c r="D103" s="725"/>
      <c r="E103" s="725"/>
      <c r="F103" s="725"/>
      <c r="G103" s="725"/>
      <c r="H103" s="725"/>
      <c r="I103" s="725"/>
      <c r="J103" s="725"/>
      <c r="K103" s="725"/>
      <c r="L103" s="725"/>
      <c r="M103" s="725"/>
      <c r="N103" s="725"/>
      <c r="O103" s="725"/>
      <c r="P103" s="725"/>
      <c r="Q103" s="725"/>
      <c r="R103" s="725"/>
      <c r="S103" s="725"/>
      <c r="T103" s="725"/>
      <c r="U103" s="725"/>
      <c r="V103" s="725"/>
      <c r="W103" s="725"/>
      <c r="X103" s="725"/>
      <c r="Y103" s="725"/>
      <c r="Z103" s="725"/>
      <c r="AA103" s="725"/>
      <c r="AB103" s="725"/>
      <c r="AC103" s="725"/>
      <c r="AD103" s="725"/>
      <c r="AE103" s="725"/>
      <c r="AF103" s="725"/>
      <c r="AG103" s="725"/>
      <c r="AH103" s="725"/>
    </row>
    <row r="104" spans="1:34">
      <c r="A104" s="725"/>
      <c r="B104" s="765"/>
      <c r="C104" s="725"/>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25"/>
      <c r="AA104" s="725"/>
      <c r="AB104" s="725"/>
      <c r="AC104" s="725"/>
      <c r="AD104" s="725"/>
      <c r="AE104" s="725"/>
      <c r="AF104" s="725"/>
      <c r="AG104" s="725"/>
      <c r="AH104" s="725"/>
    </row>
    <row r="105" spans="1:34">
      <c r="A105" s="725"/>
      <c r="B105" s="765"/>
      <c r="C105" s="725"/>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25"/>
      <c r="Z105" s="725"/>
      <c r="AA105" s="725"/>
      <c r="AB105" s="725"/>
      <c r="AC105" s="725"/>
      <c r="AD105" s="725"/>
      <c r="AE105" s="725"/>
      <c r="AF105" s="725"/>
      <c r="AG105" s="725"/>
      <c r="AH105" s="725"/>
    </row>
    <row r="106" spans="1:34">
      <c r="A106" s="725"/>
      <c r="B106" s="765"/>
      <c r="C106" s="725"/>
      <c r="D106" s="725"/>
      <c r="E106" s="725"/>
      <c r="F106" s="725"/>
      <c r="G106" s="725"/>
      <c r="H106" s="725"/>
      <c r="I106" s="725"/>
      <c r="J106" s="725"/>
      <c r="K106" s="725"/>
      <c r="L106" s="725"/>
      <c r="M106" s="725"/>
      <c r="N106" s="725"/>
      <c r="O106" s="725"/>
      <c r="P106" s="725"/>
      <c r="Q106" s="725"/>
      <c r="R106" s="725"/>
      <c r="S106" s="725"/>
      <c r="T106" s="725"/>
      <c r="U106" s="725"/>
      <c r="V106" s="725"/>
      <c r="W106" s="725"/>
      <c r="X106" s="725"/>
      <c r="Y106" s="725"/>
      <c r="Z106" s="725"/>
      <c r="AA106" s="725"/>
      <c r="AB106" s="725"/>
      <c r="AC106" s="725"/>
      <c r="AD106" s="725"/>
      <c r="AE106" s="725"/>
      <c r="AF106" s="725"/>
      <c r="AG106" s="725"/>
      <c r="AH106" s="725"/>
    </row>
    <row r="107" spans="1:34">
      <c r="A107" s="725"/>
      <c r="B107" s="765"/>
      <c r="C107" s="725"/>
      <c r="D107" s="725"/>
      <c r="E107" s="725"/>
      <c r="F107" s="725"/>
      <c r="G107" s="725"/>
      <c r="H107" s="725"/>
      <c r="I107" s="725"/>
      <c r="J107" s="725"/>
      <c r="K107" s="725"/>
      <c r="L107" s="725"/>
      <c r="M107" s="725"/>
      <c r="N107" s="725"/>
      <c r="O107" s="725"/>
      <c r="P107" s="725"/>
      <c r="Q107" s="725"/>
      <c r="R107" s="725"/>
      <c r="S107" s="725"/>
      <c r="T107" s="725"/>
      <c r="U107" s="725"/>
      <c r="V107" s="725"/>
      <c r="W107" s="725"/>
      <c r="X107" s="725"/>
      <c r="Y107" s="725"/>
      <c r="Z107" s="725"/>
      <c r="AA107" s="725"/>
      <c r="AB107" s="725"/>
      <c r="AC107" s="725"/>
      <c r="AD107" s="725"/>
      <c r="AE107" s="725"/>
      <c r="AF107" s="725"/>
      <c r="AG107" s="725"/>
      <c r="AH107" s="725"/>
    </row>
    <row r="108" spans="1:34">
      <c r="A108" s="725"/>
      <c r="B108" s="765"/>
      <c r="C108" s="725"/>
      <c r="D108" s="725"/>
      <c r="E108" s="725"/>
      <c r="F108" s="725"/>
      <c r="G108" s="725"/>
      <c r="H108" s="725"/>
      <c r="I108" s="725"/>
      <c r="J108" s="725"/>
      <c r="K108" s="725"/>
      <c r="L108" s="725"/>
      <c r="M108" s="725"/>
      <c r="N108" s="725"/>
      <c r="O108" s="725"/>
      <c r="P108" s="725"/>
      <c r="Q108" s="725"/>
      <c r="R108" s="725"/>
      <c r="S108" s="725"/>
      <c r="T108" s="725"/>
      <c r="U108" s="725"/>
      <c r="V108" s="725"/>
      <c r="W108" s="725"/>
      <c r="X108" s="725"/>
      <c r="Y108" s="725"/>
      <c r="Z108" s="725"/>
      <c r="AA108" s="725"/>
      <c r="AB108" s="725"/>
      <c r="AC108" s="725"/>
      <c r="AD108" s="725"/>
      <c r="AE108" s="725"/>
      <c r="AF108" s="725"/>
      <c r="AG108" s="725"/>
      <c r="AH108" s="725"/>
    </row>
    <row r="109" spans="1:34">
      <c r="A109" s="725"/>
      <c r="B109" s="765"/>
      <c r="C109" s="725"/>
      <c r="D109" s="725"/>
      <c r="E109" s="725"/>
      <c r="F109" s="725"/>
      <c r="G109" s="725"/>
      <c r="H109" s="725"/>
      <c r="I109" s="725"/>
      <c r="J109" s="725"/>
      <c r="K109" s="725"/>
      <c r="L109" s="725"/>
      <c r="M109" s="725"/>
      <c r="N109" s="725"/>
      <c r="O109" s="725"/>
      <c r="P109" s="725"/>
      <c r="Q109" s="725"/>
      <c r="R109" s="725"/>
      <c r="S109" s="725"/>
      <c r="T109" s="725"/>
      <c r="U109" s="725"/>
      <c r="V109" s="725"/>
      <c r="W109" s="725"/>
      <c r="X109" s="725"/>
      <c r="Y109" s="725"/>
      <c r="Z109" s="725"/>
      <c r="AA109" s="725"/>
      <c r="AB109" s="725"/>
      <c r="AC109" s="725"/>
      <c r="AD109" s="725"/>
      <c r="AE109" s="725"/>
      <c r="AF109" s="725"/>
      <c r="AG109" s="725"/>
      <c r="AH109" s="725"/>
    </row>
    <row r="110" spans="1:34">
      <c r="A110" s="725"/>
      <c r="B110" s="765"/>
      <c r="C110" s="725"/>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c r="AD110" s="725"/>
      <c r="AE110" s="725"/>
      <c r="AF110" s="725"/>
      <c r="AG110" s="725"/>
      <c r="AH110" s="725"/>
    </row>
    <row r="111" spans="1:34">
      <c r="A111" s="725"/>
      <c r="B111" s="765"/>
      <c r="C111" s="725"/>
      <c r="D111" s="725"/>
      <c r="E111" s="725"/>
      <c r="F111" s="725"/>
      <c r="G111" s="725"/>
      <c r="H111" s="725"/>
      <c r="I111" s="725"/>
      <c r="J111" s="725"/>
      <c r="K111" s="725"/>
      <c r="L111" s="725"/>
      <c r="M111" s="725"/>
      <c r="N111" s="725"/>
      <c r="O111" s="725"/>
      <c r="P111" s="725"/>
      <c r="Q111" s="725"/>
      <c r="R111" s="725"/>
      <c r="S111" s="725"/>
      <c r="T111" s="725"/>
      <c r="U111" s="725"/>
      <c r="V111" s="725"/>
      <c r="W111" s="725"/>
      <c r="X111" s="725"/>
      <c r="Y111" s="725"/>
      <c r="Z111" s="725"/>
      <c r="AA111" s="725"/>
      <c r="AB111" s="725"/>
      <c r="AC111" s="725"/>
      <c r="AD111" s="725"/>
      <c r="AE111" s="725"/>
      <c r="AF111" s="725"/>
      <c r="AG111" s="725"/>
      <c r="AH111" s="725"/>
    </row>
    <row r="112" spans="1:34">
      <c r="A112" s="725"/>
      <c r="B112" s="765"/>
      <c r="C112" s="725"/>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5"/>
      <c r="AA112" s="725"/>
      <c r="AB112" s="725"/>
      <c r="AC112" s="725"/>
      <c r="AD112" s="725"/>
      <c r="AE112" s="725"/>
      <c r="AF112" s="725"/>
      <c r="AG112" s="725"/>
      <c r="AH112" s="725"/>
    </row>
    <row r="113" spans="1:34">
      <c r="A113" s="725"/>
      <c r="B113" s="765"/>
      <c r="C113" s="725"/>
      <c r="D113" s="725"/>
      <c r="E113" s="725"/>
      <c r="F113" s="725"/>
      <c r="G113" s="725"/>
      <c r="H113" s="725"/>
      <c r="I113" s="725"/>
      <c r="J113" s="725"/>
      <c r="K113" s="725"/>
      <c r="L113" s="725"/>
      <c r="M113" s="725"/>
      <c r="N113" s="725"/>
      <c r="O113" s="725"/>
      <c r="P113" s="725"/>
      <c r="Q113" s="725"/>
      <c r="R113" s="725"/>
      <c r="S113" s="725"/>
      <c r="T113" s="725"/>
      <c r="U113" s="725"/>
      <c r="V113" s="725"/>
      <c r="W113" s="725"/>
      <c r="X113" s="725"/>
      <c r="Y113" s="725"/>
      <c r="Z113" s="725"/>
      <c r="AA113" s="725"/>
      <c r="AB113" s="725"/>
      <c r="AC113" s="725"/>
      <c r="AD113" s="725"/>
      <c r="AE113" s="725"/>
      <c r="AF113" s="725"/>
      <c r="AG113" s="725"/>
      <c r="AH113" s="725"/>
    </row>
    <row r="114" spans="1:34">
      <c r="A114" s="725"/>
      <c r="B114" s="765"/>
      <c r="C114" s="725"/>
      <c r="D114" s="725"/>
      <c r="E114" s="725"/>
      <c r="F114" s="725"/>
      <c r="G114" s="725"/>
      <c r="H114" s="725"/>
      <c r="I114" s="725"/>
      <c r="J114" s="725"/>
      <c r="K114" s="725"/>
      <c r="L114" s="725"/>
      <c r="M114" s="725"/>
      <c r="N114" s="725"/>
      <c r="O114" s="725"/>
      <c r="P114" s="725"/>
      <c r="Q114" s="725"/>
      <c r="R114" s="725"/>
      <c r="S114" s="725"/>
      <c r="T114" s="725"/>
      <c r="U114" s="725"/>
      <c r="V114" s="725"/>
      <c r="W114" s="725"/>
      <c r="X114" s="725"/>
      <c r="Y114" s="725"/>
      <c r="Z114" s="725"/>
      <c r="AA114" s="725"/>
      <c r="AB114" s="725"/>
      <c r="AC114" s="725"/>
      <c r="AD114" s="725"/>
      <c r="AE114" s="725"/>
      <c r="AF114" s="725"/>
      <c r="AG114" s="725"/>
      <c r="AH114" s="725"/>
    </row>
    <row r="115" spans="1:34">
      <c r="A115" s="725"/>
      <c r="B115" s="765"/>
      <c r="C115" s="725"/>
      <c r="D115" s="725"/>
      <c r="E115" s="725"/>
      <c r="F115" s="725"/>
      <c r="G115" s="725"/>
      <c r="H115" s="725"/>
      <c r="I115" s="725"/>
      <c r="J115" s="725"/>
      <c r="K115" s="725"/>
      <c r="L115" s="725"/>
      <c r="M115" s="725"/>
      <c r="N115" s="725"/>
      <c r="O115" s="725"/>
      <c r="P115" s="725"/>
      <c r="Q115" s="725"/>
      <c r="R115" s="725"/>
      <c r="S115" s="725"/>
      <c r="T115" s="725"/>
      <c r="U115" s="725"/>
      <c r="V115" s="725"/>
      <c r="W115" s="725"/>
      <c r="X115" s="725"/>
      <c r="Y115" s="725"/>
      <c r="Z115" s="725"/>
      <c r="AA115" s="725"/>
      <c r="AB115" s="725"/>
      <c r="AC115" s="725"/>
      <c r="AD115" s="725"/>
      <c r="AE115" s="725"/>
      <c r="AF115" s="725"/>
      <c r="AG115" s="725"/>
      <c r="AH115" s="725"/>
    </row>
    <row r="116" spans="1:34">
      <c r="A116" s="725"/>
      <c r="B116" s="765"/>
      <c r="C116" s="725"/>
      <c r="D116" s="725"/>
      <c r="E116" s="725"/>
      <c r="F116" s="725"/>
      <c r="G116" s="725"/>
      <c r="H116" s="725"/>
      <c r="I116" s="725"/>
      <c r="J116" s="725"/>
      <c r="K116" s="725"/>
      <c r="L116" s="725"/>
      <c r="M116" s="725"/>
      <c r="N116" s="725"/>
      <c r="O116" s="725"/>
      <c r="P116" s="725"/>
      <c r="Q116" s="725"/>
      <c r="R116" s="725"/>
      <c r="S116" s="725"/>
      <c r="T116" s="725"/>
      <c r="U116" s="725"/>
      <c r="V116" s="725"/>
      <c r="W116" s="725"/>
      <c r="X116" s="725"/>
      <c r="Y116" s="725"/>
      <c r="Z116" s="725"/>
      <c r="AA116" s="725"/>
      <c r="AB116" s="725"/>
      <c r="AC116" s="725"/>
      <c r="AD116" s="725"/>
      <c r="AE116" s="725"/>
      <c r="AF116" s="725"/>
      <c r="AG116" s="725"/>
      <c r="AH116" s="725"/>
    </row>
    <row r="117" spans="1:34">
      <c r="A117" s="725"/>
      <c r="B117" s="765"/>
      <c r="C117" s="725"/>
      <c r="D117" s="725"/>
      <c r="E117" s="725"/>
      <c r="F117" s="725"/>
      <c r="G117" s="725"/>
      <c r="H117" s="725"/>
      <c r="I117" s="725"/>
      <c r="J117" s="725"/>
      <c r="K117" s="725"/>
      <c r="L117" s="725"/>
      <c r="M117" s="725"/>
      <c r="N117" s="725"/>
      <c r="O117" s="725"/>
      <c r="P117" s="725"/>
      <c r="Q117" s="725"/>
      <c r="R117" s="725"/>
      <c r="S117" s="725"/>
      <c r="T117" s="725"/>
      <c r="U117" s="725"/>
      <c r="V117" s="725"/>
      <c r="W117" s="725"/>
      <c r="X117" s="725"/>
      <c r="Y117" s="725"/>
      <c r="Z117" s="725"/>
      <c r="AA117" s="725"/>
      <c r="AB117" s="725"/>
      <c r="AC117" s="725"/>
      <c r="AD117" s="725"/>
      <c r="AE117" s="725"/>
      <c r="AF117" s="725"/>
      <c r="AG117" s="725"/>
      <c r="AH117" s="725"/>
    </row>
    <row r="118" spans="1:34">
      <c r="A118" s="725"/>
      <c r="B118" s="765"/>
      <c r="C118" s="725"/>
      <c r="D118" s="725"/>
      <c r="E118" s="725"/>
      <c r="F118" s="725"/>
      <c r="G118" s="725"/>
      <c r="H118" s="725"/>
      <c r="I118" s="725"/>
      <c r="J118" s="725"/>
      <c r="K118" s="725"/>
      <c r="L118" s="725"/>
      <c r="M118" s="725"/>
      <c r="N118" s="725"/>
      <c r="O118" s="725"/>
      <c r="P118" s="725"/>
      <c r="Q118" s="725"/>
      <c r="R118" s="725"/>
      <c r="S118" s="725"/>
      <c r="T118" s="725"/>
      <c r="U118" s="725"/>
      <c r="V118" s="725"/>
      <c r="W118" s="725"/>
      <c r="X118" s="725"/>
      <c r="Y118" s="725"/>
      <c r="Z118" s="725"/>
      <c r="AA118" s="725"/>
      <c r="AB118" s="725"/>
      <c r="AC118" s="725"/>
      <c r="AD118" s="725"/>
      <c r="AE118" s="725"/>
      <c r="AF118" s="725"/>
      <c r="AG118" s="725"/>
      <c r="AH118" s="725"/>
    </row>
    <row r="119" spans="1:34">
      <c r="A119" s="725"/>
      <c r="B119" s="765"/>
      <c r="C119" s="725"/>
      <c r="D119" s="725"/>
      <c r="E119" s="725"/>
      <c r="F119" s="725"/>
      <c r="G119" s="725"/>
      <c r="H119" s="725"/>
      <c r="I119" s="725"/>
      <c r="J119" s="725"/>
      <c r="K119" s="725"/>
      <c r="L119" s="725"/>
      <c r="M119" s="725"/>
      <c r="N119" s="725"/>
      <c r="O119" s="725"/>
      <c r="P119" s="725"/>
      <c r="Q119" s="725"/>
      <c r="R119" s="725"/>
      <c r="S119" s="725"/>
      <c r="T119" s="725"/>
      <c r="U119" s="725"/>
      <c r="V119" s="725"/>
      <c r="W119" s="725"/>
      <c r="X119" s="725"/>
      <c r="Y119" s="725"/>
      <c r="Z119" s="725"/>
      <c r="AA119" s="725"/>
      <c r="AB119" s="725"/>
      <c r="AC119" s="725"/>
      <c r="AD119" s="725"/>
      <c r="AE119" s="725"/>
      <c r="AF119" s="725"/>
      <c r="AG119" s="725"/>
      <c r="AH119" s="725"/>
    </row>
    <row r="120" spans="1:34">
      <c r="A120" s="725"/>
      <c r="B120" s="765"/>
      <c r="C120" s="725"/>
      <c r="D120" s="725"/>
      <c r="E120" s="725"/>
      <c r="F120" s="725"/>
      <c r="G120" s="725"/>
      <c r="H120" s="725"/>
      <c r="I120" s="725"/>
      <c r="J120" s="725"/>
      <c r="K120" s="725"/>
      <c r="L120" s="725"/>
      <c r="M120" s="725"/>
      <c r="N120" s="725"/>
      <c r="O120" s="725"/>
      <c r="P120" s="725"/>
      <c r="Q120" s="725"/>
      <c r="R120" s="725"/>
      <c r="S120" s="725"/>
      <c r="T120" s="725"/>
      <c r="U120" s="725"/>
      <c r="V120" s="725"/>
      <c r="W120" s="725"/>
      <c r="X120" s="725"/>
      <c r="Y120" s="725"/>
      <c r="Z120" s="725"/>
      <c r="AA120" s="725"/>
      <c r="AB120" s="725"/>
      <c r="AC120" s="725"/>
      <c r="AD120" s="725"/>
      <c r="AE120" s="725"/>
      <c r="AF120" s="725"/>
      <c r="AG120" s="725"/>
      <c r="AH120" s="725"/>
    </row>
    <row r="121" spans="1:34">
      <c r="A121" s="725"/>
      <c r="B121" s="765"/>
      <c r="C121" s="725"/>
      <c r="D121" s="725"/>
      <c r="E121" s="725"/>
      <c r="F121" s="725"/>
      <c r="G121" s="725"/>
      <c r="H121" s="725"/>
      <c r="I121" s="725"/>
      <c r="J121" s="725"/>
      <c r="K121" s="725"/>
      <c r="L121" s="725"/>
      <c r="M121" s="725"/>
      <c r="N121" s="725"/>
      <c r="O121" s="725"/>
      <c r="P121" s="725"/>
      <c r="Q121" s="725"/>
      <c r="R121" s="725"/>
      <c r="S121" s="725"/>
      <c r="T121" s="725"/>
      <c r="U121" s="725"/>
      <c r="V121" s="725"/>
      <c r="W121" s="725"/>
      <c r="X121" s="725"/>
      <c r="Y121" s="725"/>
      <c r="Z121" s="725"/>
      <c r="AA121" s="725"/>
      <c r="AB121" s="725"/>
      <c r="AC121" s="725"/>
      <c r="AD121" s="725"/>
      <c r="AE121" s="725"/>
      <c r="AF121" s="725"/>
      <c r="AG121" s="725"/>
      <c r="AH121" s="725"/>
    </row>
    <row r="122" spans="1:34">
      <c r="A122" s="725"/>
      <c r="B122" s="765"/>
      <c r="C122" s="725"/>
      <c r="D122" s="725"/>
      <c r="E122" s="725"/>
      <c r="F122" s="725"/>
      <c r="G122" s="725"/>
      <c r="H122" s="725"/>
      <c r="I122" s="725"/>
      <c r="J122" s="725"/>
      <c r="K122" s="725"/>
      <c r="L122" s="725"/>
      <c r="M122" s="725"/>
      <c r="N122" s="725"/>
      <c r="O122" s="725"/>
      <c r="P122" s="725"/>
      <c r="Q122" s="725"/>
      <c r="R122" s="725"/>
      <c r="S122" s="725"/>
      <c r="T122" s="725"/>
      <c r="U122" s="725"/>
      <c r="V122" s="725"/>
      <c r="W122" s="725"/>
      <c r="X122" s="725"/>
      <c r="Y122" s="725"/>
      <c r="Z122" s="725"/>
      <c r="AA122" s="725"/>
      <c r="AB122" s="725"/>
      <c r="AC122" s="725"/>
      <c r="AD122" s="725"/>
      <c r="AE122" s="725"/>
      <c r="AF122" s="725"/>
      <c r="AG122" s="725"/>
      <c r="AH122" s="725"/>
    </row>
    <row r="123" spans="1:34">
      <c r="A123" s="725"/>
      <c r="B123" s="765"/>
      <c r="C123" s="725"/>
      <c r="D123" s="725"/>
      <c r="E123" s="725"/>
      <c r="F123" s="725"/>
      <c r="G123" s="725"/>
      <c r="H123" s="725"/>
      <c r="I123" s="725"/>
      <c r="J123" s="725"/>
      <c r="K123" s="725"/>
      <c r="L123" s="725"/>
      <c r="M123" s="725"/>
      <c r="N123" s="725"/>
      <c r="O123" s="725"/>
      <c r="P123" s="725"/>
      <c r="Q123" s="725"/>
      <c r="R123" s="725"/>
      <c r="S123" s="725"/>
      <c r="T123" s="725"/>
      <c r="U123" s="725"/>
      <c r="V123" s="725"/>
      <c r="W123" s="725"/>
      <c r="X123" s="725"/>
      <c r="Y123" s="725"/>
      <c r="Z123" s="725"/>
      <c r="AA123" s="725"/>
      <c r="AB123" s="725"/>
      <c r="AC123" s="725"/>
      <c r="AD123" s="725"/>
      <c r="AE123" s="725"/>
      <c r="AF123" s="725"/>
      <c r="AG123" s="725"/>
      <c r="AH123" s="725"/>
    </row>
    <row r="124" spans="1:34">
      <c r="A124" s="725"/>
      <c r="B124" s="765"/>
      <c r="C124" s="725"/>
      <c r="D124" s="725"/>
      <c r="E124" s="725"/>
      <c r="F124" s="725"/>
      <c r="G124" s="725"/>
      <c r="H124" s="725"/>
      <c r="I124" s="725"/>
      <c r="J124" s="725"/>
      <c r="K124" s="725"/>
      <c r="L124" s="725"/>
      <c r="M124" s="725"/>
      <c r="N124" s="725"/>
      <c r="O124" s="725"/>
      <c r="P124" s="725"/>
      <c r="Q124" s="725"/>
      <c r="R124" s="725"/>
      <c r="S124" s="725"/>
      <c r="T124" s="725"/>
      <c r="U124" s="725"/>
      <c r="V124" s="725"/>
      <c r="W124" s="725"/>
      <c r="X124" s="725"/>
      <c r="Y124" s="725"/>
      <c r="Z124" s="725"/>
      <c r="AA124" s="725"/>
      <c r="AB124" s="725"/>
      <c r="AC124" s="725"/>
      <c r="AD124" s="725"/>
      <c r="AE124" s="725"/>
      <c r="AF124" s="725"/>
      <c r="AG124" s="725"/>
      <c r="AH124" s="725"/>
    </row>
    <row r="125" spans="1:34">
      <c r="A125" s="725"/>
      <c r="B125" s="765"/>
      <c r="C125" s="725"/>
      <c r="D125" s="725"/>
      <c r="E125" s="725"/>
      <c r="F125" s="725"/>
      <c r="G125" s="725"/>
      <c r="H125" s="725"/>
      <c r="I125" s="725"/>
      <c r="J125" s="725"/>
      <c r="K125" s="725"/>
      <c r="L125" s="725"/>
      <c r="M125" s="725"/>
      <c r="N125" s="725"/>
      <c r="O125" s="725"/>
      <c r="P125" s="725"/>
      <c r="Q125" s="725"/>
      <c r="R125" s="725"/>
      <c r="S125" s="725"/>
      <c r="T125" s="725"/>
      <c r="U125" s="725"/>
      <c r="V125" s="725"/>
      <c r="W125" s="725"/>
      <c r="X125" s="725"/>
      <c r="Y125" s="725"/>
      <c r="Z125" s="725"/>
      <c r="AA125" s="725"/>
      <c r="AB125" s="725"/>
      <c r="AC125" s="725"/>
      <c r="AD125" s="725"/>
      <c r="AE125" s="725"/>
      <c r="AF125" s="725"/>
      <c r="AG125" s="725"/>
      <c r="AH125" s="725"/>
    </row>
    <row r="126" spans="1:34">
      <c r="A126" s="725"/>
      <c r="B126" s="765"/>
      <c r="C126" s="725"/>
      <c r="D126" s="725"/>
      <c r="E126" s="725"/>
      <c r="F126" s="725"/>
      <c r="G126" s="725"/>
      <c r="H126" s="725"/>
      <c r="I126" s="725"/>
      <c r="J126" s="725"/>
      <c r="K126" s="725"/>
      <c r="L126" s="725"/>
      <c r="M126" s="725"/>
      <c r="N126" s="725"/>
      <c r="O126" s="725"/>
      <c r="P126" s="725"/>
      <c r="Q126" s="725"/>
      <c r="R126" s="725"/>
      <c r="S126" s="725"/>
      <c r="T126" s="725"/>
      <c r="U126" s="725"/>
      <c r="V126" s="725"/>
      <c r="W126" s="725"/>
      <c r="X126" s="725"/>
      <c r="Y126" s="725"/>
      <c r="Z126" s="725"/>
      <c r="AA126" s="725"/>
      <c r="AB126" s="725"/>
      <c r="AC126" s="725"/>
      <c r="AD126" s="725"/>
      <c r="AE126" s="725"/>
      <c r="AF126" s="725"/>
      <c r="AG126" s="725"/>
      <c r="AH126" s="725"/>
    </row>
    <row r="127" spans="1:34">
      <c r="A127" s="725"/>
      <c r="B127" s="765"/>
      <c r="C127" s="725"/>
      <c r="D127" s="725"/>
      <c r="E127" s="725"/>
      <c r="F127" s="725"/>
      <c r="G127" s="725"/>
      <c r="H127" s="725"/>
      <c r="I127" s="725"/>
      <c r="J127" s="725"/>
      <c r="K127" s="725"/>
      <c r="L127" s="725"/>
      <c r="M127" s="725"/>
      <c r="N127" s="725"/>
      <c r="O127" s="725"/>
      <c r="P127" s="725"/>
      <c r="Q127" s="725"/>
      <c r="R127" s="725"/>
      <c r="S127" s="725"/>
      <c r="T127" s="725"/>
      <c r="U127" s="725"/>
      <c r="V127" s="725"/>
      <c r="W127" s="725"/>
      <c r="X127" s="725"/>
      <c r="Y127" s="725"/>
      <c r="Z127" s="725"/>
      <c r="AA127" s="725"/>
      <c r="AB127" s="725"/>
      <c r="AC127" s="725"/>
      <c r="AD127" s="725"/>
      <c r="AE127" s="725"/>
      <c r="AF127" s="725"/>
      <c r="AG127" s="725"/>
      <c r="AH127" s="725"/>
    </row>
    <row r="128" spans="1:34">
      <c r="A128" s="725"/>
      <c r="B128" s="765"/>
      <c r="C128" s="725"/>
      <c r="D128" s="725"/>
      <c r="E128" s="725"/>
      <c r="F128" s="725"/>
      <c r="G128" s="725"/>
      <c r="H128" s="725"/>
      <c r="I128" s="725"/>
      <c r="J128" s="725"/>
      <c r="K128" s="725"/>
      <c r="L128" s="725"/>
      <c r="M128" s="725"/>
      <c r="N128" s="725"/>
      <c r="O128" s="725"/>
      <c r="P128" s="725"/>
      <c r="Q128" s="725"/>
      <c r="R128" s="725"/>
      <c r="S128" s="725"/>
      <c r="T128" s="725"/>
      <c r="U128" s="725"/>
      <c r="V128" s="725"/>
      <c r="W128" s="725"/>
      <c r="X128" s="725"/>
      <c r="Y128" s="725"/>
      <c r="Z128" s="725"/>
      <c r="AA128" s="725"/>
      <c r="AB128" s="725"/>
      <c r="AC128" s="725"/>
      <c r="AD128" s="725"/>
      <c r="AE128" s="725"/>
      <c r="AF128" s="725"/>
      <c r="AG128" s="725"/>
      <c r="AH128" s="725"/>
    </row>
    <row r="129" spans="1:34">
      <c r="A129" s="725"/>
      <c r="B129" s="765"/>
      <c r="C129" s="725"/>
      <c r="D129" s="725"/>
      <c r="E129" s="725"/>
      <c r="F129" s="725"/>
      <c r="G129" s="725"/>
      <c r="H129" s="725"/>
      <c r="I129" s="725"/>
      <c r="J129" s="725"/>
      <c r="K129" s="725"/>
      <c r="L129" s="725"/>
      <c r="M129" s="725"/>
      <c r="N129" s="725"/>
      <c r="O129" s="725"/>
      <c r="P129" s="725"/>
      <c r="Q129" s="725"/>
      <c r="R129" s="725"/>
      <c r="S129" s="725"/>
      <c r="T129" s="725"/>
      <c r="U129" s="725"/>
      <c r="V129" s="725"/>
      <c r="W129" s="725"/>
      <c r="X129" s="725"/>
      <c r="Y129" s="725"/>
      <c r="Z129" s="725"/>
      <c r="AA129" s="725"/>
      <c r="AB129" s="725"/>
      <c r="AC129" s="725"/>
      <c r="AD129" s="725"/>
      <c r="AE129" s="725"/>
      <c r="AF129" s="725"/>
      <c r="AG129" s="725"/>
      <c r="AH129" s="725"/>
    </row>
    <row r="130" spans="1:34">
      <c r="A130" s="725"/>
      <c r="B130" s="765"/>
      <c r="C130" s="725"/>
      <c r="D130" s="725"/>
      <c r="E130" s="725"/>
      <c r="F130" s="725"/>
      <c r="G130" s="725"/>
      <c r="H130" s="725"/>
      <c r="I130" s="725"/>
      <c r="J130" s="725"/>
      <c r="K130" s="725"/>
      <c r="L130" s="725"/>
      <c r="M130" s="725"/>
      <c r="N130" s="725"/>
      <c r="O130" s="725"/>
      <c r="P130" s="725"/>
      <c r="Q130" s="725"/>
      <c r="R130" s="725"/>
      <c r="S130" s="725"/>
      <c r="T130" s="725"/>
      <c r="U130" s="725"/>
      <c r="V130" s="725"/>
      <c r="W130" s="725"/>
      <c r="X130" s="725"/>
      <c r="Y130" s="725"/>
      <c r="Z130" s="725"/>
      <c r="AA130" s="725"/>
      <c r="AB130" s="725"/>
      <c r="AC130" s="725"/>
      <c r="AD130" s="725"/>
      <c r="AE130" s="725"/>
      <c r="AF130" s="725"/>
      <c r="AG130" s="725"/>
      <c r="AH130" s="725"/>
    </row>
    <row r="131" spans="1:34">
      <c r="A131" s="725"/>
      <c r="B131" s="765"/>
      <c r="C131" s="725"/>
      <c r="D131" s="725"/>
      <c r="E131" s="725"/>
      <c r="F131" s="725"/>
      <c r="G131" s="725"/>
      <c r="H131" s="725"/>
      <c r="I131" s="725"/>
      <c r="J131" s="725"/>
      <c r="K131" s="725"/>
      <c r="L131" s="725"/>
      <c r="M131" s="725"/>
      <c r="N131" s="725"/>
      <c r="O131" s="725"/>
      <c r="P131" s="725"/>
      <c r="Q131" s="725"/>
      <c r="R131" s="725"/>
      <c r="S131" s="725"/>
      <c r="T131" s="725"/>
      <c r="U131" s="725"/>
      <c r="V131" s="725"/>
      <c r="W131" s="725"/>
      <c r="X131" s="725"/>
      <c r="Y131" s="725"/>
      <c r="Z131" s="725"/>
      <c r="AA131" s="725"/>
      <c r="AB131" s="725"/>
      <c r="AC131" s="725"/>
      <c r="AD131" s="725"/>
      <c r="AE131" s="725"/>
      <c r="AF131" s="725"/>
      <c r="AG131" s="725"/>
      <c r="AH131" s="725"/>
    </row>
    <row r="132" spans="1:34">
      <c r="A132" s="725"/>
      <c r="B132" s="765"/>
      <c r="C132" s="725"/>
      <c r="D132" s="725"/>
      <c r="E132" s="725"/>
      <c r="F132" s="725"/>
      <c r="G132" s="725"/>
      <c r="H132" s="725"/>
      <c r="I132" s="725"/>
      <c r="J132" s="725"/>
      <c r="K132" s="725"/>
      <c r="L132" s="725"/>
      <c r="M132" s="725"/>
      <c r="N132" s="725"/>
      <c r="O132" s="725"/>
      <c r="P132" s="725"/>
      <c r="Q132" s="725"/>
      <c r="R132" s="725"/>
      <c r="S132" s="725"/>
      <c r="T132" s="725"/>
      <c r="U132" s="725"/>
      <c r="V132" s="725"/>
      <c r="W132" s="725"/>
      <c r="X132" s="725"/>
      <c r="Y132" s="725"/>
      <c r="Z132" s="725"/>
      <c r="AA132" s="725"/>
      <c r="AB132" s="725"/>
      <c r="AC132" s="725"/>
      <c r="AD132" s="725"/>
      <c r="AE132" s="725"/>
      <c r="AF132" s="725"/>
      <c r="AG132" s="725"/>
      <c r="AH132" s="725"/>
    </row>
    <row r="133" spans="1:34">
      <c r="A133" s="725"/>
      <c r="B133" s="765"/>
      <c r="C133" s="725"/>
      <c r="D133" s="725"/>
      <c r="E133" s="725"/>
      <c r="F133" s="725"/>
      <c r="G133" s="725"/>
      <c r="H133" s="725"/>
      <c r="I133" s="725"/>
      <c r="J133" s="725"/>
      <c r="K133" s="725"/>
      <c r="L133" s="725"/>
      <c r="M133" s="725"/>
      <c r="N133" s="725"/>
      <c r="O133" s="725"/>
      <c r="P133" s="725"/>
      <c r="Q133" s="725"/>
      <c r="R133" s="725"/>
      <c r="S133" s="725"/>
      <c r="T133" s="725"/>
      <c r="U133" s="725"/>
      <c r="V133" s="725"/>
      <c r="W133" s="725"/>
      <c r="X133" s="725"/>
      <c r="Y133" s="725"/>
      <c r="Z133" s="725"/>
      <c r="AA133" s="725"/>
      <c r="AB133" s="725"/>
      <c r="AC133" s="725"/>
      <c r="AD133" s="725"/>
      <c r="AE133" s="725"/>
      <c r="AF133" s="725"/>
      <c r="AG133" s="725"/>
      <c r="AH133" s="725"/>
    </row>
    <row r="134" spans="1:34">
      <c r="A134" s="725"/>
      <c r="B134" s="765"/>
      <c r="C134" s="725"/>
      <c r="D134" s="725"/>
      <c r="E134" s="725"/>
      <c r="F134" s="725"/>
      <c r="G134" s="725"/>
      <c r="H134" s="725"/>
      <c r="I134" s="725"/>
      <c r="J134" s="725"/>
      <c r="K134" s="725"/>
      <c r="L134" s="725"/>
      <c r="M134" s="725"/>
      <c r="N134" s="725"/>
      <c r="O134" s="725"/>
      <c r="P134" s="725"/>
      <c r="Q134" s="725"/>
      <c r="R134" s="725"/>
      <c r="S134" s="725"/>
      <c r="T134" s="725"/>
      <c r="U134" s="725"/>
      <c r="V134" s="725"/>
      <c r="W134" s="725"/>
      <c r="X134" s="725"/>
      <c r="Y134" s="725"/>
      <c r="Z134" s="725"/>
      <c r="AA134" s="725"/>
      <c r="AB134" s="725"/>
      <c r="AC134" s="725"/>
      <c r="AD134" s="725"/>
      <c r="AE134" s="725"/>
      <c r="AF134" s="725"/>
      <c r="AG134" s="725"/>
      <c r="AH134" s="725"/>
    </row>
    <row r="135" spans="1:34">
      <c r="A135" s="725"/>
      <c r="B135" s="765"/>
      <c r="C135" s="725"/>
      <c r="D135" s="725"/>
      <c r="E135" s="725"/>
      <c r="F135" s="725"/>
      <c r="G135" s="725"/>
      <c r="H135" s="725"/>
      <c r="I135" s="725"/>
      <c r="J135" s="725"/>
      <c r="K135" s="725"/>
      <c r="L135" s="725"/>
      <c r="M135" s="725"/>
      <c r="N135" s="725"/>
      <c r="O135" s="725"/>
      <c r="P135" s="725"/>
      <c r="Q135" s="725"/>
      <c r="R135" s="725"/>
      <c r="S135" s="725"/>
      <c r="T135" s="725"/>
      <c r="U135" s="725"/>
      <c r="V135" s="725"/>
      <c r="W135" s="725"/>
      <c r="X135" s="725"/>
      <c r="Y135" s="725"/>
      <c r="Z135" s="725"/>
      <c r="AA135" s="725"/>
      <c r="AB135" s="725"/>
      <c r="AC135" s="725"/>
      <c r="AD135" s="725"/>
      <c r="AE135" s="725"/>
      <c r="AF135" s="725"/>
      <c r="AG135" s="725"/>
      <c r="AH135" s="725"/>
    </row>
    <row r="136" spans="1:34">
      <c r="A136" s="725"/>
      <c r="B136" s="765"/>
      <c r="C136" s="725"/>
      <c r="D136" s="725"/>
      <c r="E136" s="725"/>
      <c r="F136" s="725"/>
      <c r="G136" s="725"/>
      <c r="H136" s="725"/>
      <c r="I136" s="725"/>
      <c r="J136" s="725"/>
      <c r="K136" s="725"/>
      <c r="L136" s="725"/>
      <c r="M136" s="725"/>
      <c r="N136" s="725"/>
      <c r="O136" s="725"/>
      <c r="P136" s="725"/>
      <c r="Q136" s="725"/>
      <c r="R136" s="725"/>
      <c r="S136" s="725"/>
      <c r="T136" s="725"/>
      <c r="U136" s="725"/>
      <c r="V136" s="725"/>
      <c r="W136" s="725"/>
      <c r="X136" s="725"/>
      <c r="Y136" s="725"/>
      <c r="Z136" s="725"/>
      <c r="AA136" s="725"/>
      <c r="AB136" s="725"/>
      <c r="AC136" s="725"/>
      <c r="AD136" s="725"/>
      <c r="AE136" s="725"/>
      <c r="AF136" s="725"/>
      <c r="AG136" s="725"/>
      <c r="AH136" s="725"/>
    </row>
    <row r="137" spans="1:34">
      <c r="A137" s="725"/>
      <c r="B137" s="765"/>
      <c r="C137" s="725"/>
      <c r="D137" s="725"/>
      <c r="E137" s="725"/>
      <c r="F137" s="725"/>
      <c r="G137" s="725"/>
      <c r="H137" s="725"/>
      <c r="I137" s="725"/>
      <c r="J137" s="725"/>
      <c r="K137" s="725"/>
      <c r="L137" s="725"/>
      <c r="M137" s="725"/>
      <c r="N137" s="725"/>
      <c r="O137" s="725"/>
      <c r="P137" s="725"/>
      <c r="Q137" s="725"/>
      <c r="R137" s="725"/>
      <c r="S137" s="725"/>
      <c r="T137" s="725"/>
      <c r="U137" s="725"/>
      <c r="V137" s="725"/>
      <c r="W137" s="725"/>
      <c r="X137" s="725"/>
      <c r="Y137" s="725"/>
      <c r="Z137" s="725"/>
      <c r="AA137" s="725"/>
      <c r="AB137" s="725"/>
      <c r="AC137" s="725"/>
      <c r="AD137" s="725"/>
      <c r="AE137" s="725"/>
      <c r="AF137" s="725"/>
      <c r="AG137" s="725"/>
      <c r="AH137" s="725"/>
    </row>
    <row r="138" spans="1:34">
      <c r="A138" s="725"/>
      <c r="B138" s="765"/>
      <c r="C138" s="725"/>
      <c r="D138" s="725"/>
      <c r="E138" s="725"/>
      <c r="F138" s="725"/>
      <c r="G138" s="725"/>
      <c r="H138" s="725"/>
      <c r="I138" s="725"/>
      <c r="J138" s="725"/>
      <c r="K138" s="725"/>
      <c r="L138" s="725"/>
      <c r="M138" s="725"/>
      <c r="N138" s="725"/>
      <c r="O138" s="725"/>
      <c r="P138" s="725"/>
      <c r="Q138" s="725"/>
      <c r="R138" s="725"/>
      <c r="S138" s="725"/>
      <c r="T138" s="725"/>
      <c r="U138" s="725"/>
      <c r="V138" s="725"/>
      <c r="W138" s="725"/>
      <c r="X138" s="725"/>
      <c r="Y138" s="725"/>
      <c r="Z138" s="725"/>
      <c r="AA138" s="725"/>
      <c r="AB138" s="725"/>
      <c r="AC138" s="725"/>
      <c r="AD138" s="725"/>
      <c r="AE138" s="725"/>
      <c r="AF138" s="725"/>
      <c r="AG138" s="725"/>
      <c r="AH138" s="725"/>
    </row>
    <row r="139" spans="1:34">
      <c r="A139" s="725"/>
      <c r="B139" s="765"/>
      <c r="C139" s="725"/>
      <c r="D139" s="725"/>
      <c r="E139" s="725"/>
      <c r="F139" s="725"/>
      <c r="G139" s="725"/>
      <c r="H139" s="725"/>
      <c r="I139" s="725"/>
      <c r="J139" s="725"/>
      <c r="K139" s="725"/>
      <c r="L139" s="725"/>
      <c r="M139" s="725"/>
      <c r="N139" s="725"/>
      <c r="O139" s="725"/>
      <c r="P139" s="725"/>
      <c r="Q139" s="725"/>
      <c r="R139" s="725"/>
      <c r="S139" s="725"/>
      <c r="T139" s="725"/>
      <c r="U139" s="725"/>
      <c r="V139" s="725"/>
      <c r="W139" s="725"/>
      <c r="X139" s="725"/>
      <c r="Y139" s="725"/>
      <c r="Z139" s="725"/>
      <c r="AA139" s="725"/>
      <c r="AB139" s="725"/>
      <c r="AC139" s="725"/>
      <c r="AD139" s="725"/>
      <c r="AE139" s="725"/>
      <c r="AF139" s="725"/>
      <c r="AG139" s="725"/>
      <c r="AH139" s="725"/>
    </row>
    <row r="140" spans="1:34">
      <c r="A140" s="725"/>
      <c r="B140" s="765"/>
      <c r="C140" s="725"/>
      <c r="D140" s="725"/>
      <c r="E140" s="725"/>
      <c r="F140" s="725"/>
      <c r="G140" s="725"/>
      <c r="H140" s="725"/>
      <c r="I140" s="725"/>
      <c r="J140" s="725"/>
      <c r="K140" s="725"/>
      <c r="L140" s="725"/>
      <c r="M140" s="725"/>
      <c r="N140" s="725"/>
      <c r="O140" s="725"/>
      <c r="P140" s="725"/>
      <c r="Q140" s="725"/>
      <c r="R140" s="725"/>
      <c r="S140" s="725"/>
      <c r="T140" s="725"/>
      <c r="U140" s="725"/>
      <c r="V140" s="725"/>
      <c r="W140" s="725"/>
      <c r="X140" s="725"/>
      <c r="Y140" s="725"/>
      <c r="Z140" s="725"/>
      <c r="AA140" s="725"/>
      <c r="AB140" s="725"/>
      <c r="AC140" s="725"/>
      <c r="AD140" s="725"/>
      <c r="AE140" s="725"/>
      <c r="AF140" s="725"/>
      <c r="AG140" s="725"/>
      <c r="AH140" s="725"/>
    </row>
    <row r="141" spans="1:34">
      <c r="A141" s="725"/>
      <c r="B141" s="765"/>
      <c r="C141" s="725"/>
      <c r="D141" s="725"/>
      <c r="E141" s="725"/>
      <c r="F141" s="725"/>
      <c r="G141" s="725"/>
      <c r="H141" s="725"/>
      <c r="I141" s="725"/>
      <c r="J141" s="725"/>
      <c r="K141" s="725"/>
      <c r="L141" s="725"/>
      <c r="M141" s="725"/>
      <c r="N141" s="725"/>
      <c r="O141" s="725"/>
      <c r="P141" s="725"/>
      <c r="Q141" s="725"/>
      <c r="R141" s="725"/>
      <c r="S141" s="725"/>
      <c r="T141" s="725"/>
      <c r="U141" s="725"/>
      <c r="V141" s="725"/>
      <c r="W141" s="725"/>
      <c r="X141" s="725"/>
      <c r="Y141" s="725"/>
      <c r="Z141" s="725"/>
      <c r="AA141" s="725"/>
      <c r="AB141" s="725"/>
      <c r="AC141" s="725"/>
      <c r="AD141" s="725"/>
      <c r="AE141" s="725"/>
      <c r="AF141" s="725"/>
      <c r="AG141" s="725"/>
      <c r="AH141" s="725"/>
    </row>
    <row r="142" spans="1:34">
      <c r="A142" s="725"/>
      <c r="B142" s="765"/>
      <c r="C142" s="725"/>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25"/>
      <c r="AA142" s="725"/>
      <c r="AB142" s="725"/>
      <c r="AC142" s="725"/>
      <c r="AD142" s="725"/>
      <c r="AE142" s="725"/>
      <c r="AF142" s="725"/>
      <c r="AG142" s="725"/>
      <c r="AH142" s="725"/>
    </row>
    <row r="143" spans="1:34">
      <c r="A143" s="725"/>
      <c r="B143" s="765"/>
      <c r="C143" s="725"/>
      <c r="D143" s="725"/>
      <c r="E143" s="725"/>
      <c r="F143" s="725"/>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row>
    <row r="144" spans="1:34">
      <c r="A144" s="725"/>
      <c r="B144" s="76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row>
    <row r="145" spans="1:34">
      <c r="A145" s="725"/>
      <c r="B145" s="76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row>
    <row r="146" spans="1:34">
      <c r="A146" s="725"/>
      <c r="B146" s="765"/>
      <c r="C146" s="725"/>
      <c r="D146" s="725"/>
      <c r="E146" s="725"/>
      <c r="F146" s="725"/>
      <c r="G146" s="725"/>
      <c r="H146" s="725"/>
      <c r="I146" s="725"/>
      <c r="J146" s="725"/>
      <c r="K146" s="725"/>
      <c r="L146" s="725"/>
      <c r="M146" s="725"/>
      <c r="N146" s="725"/>
      <c r="O146" s="725"/>
      <c r="P146" s="725"/>
      <c r="Q146" s="725"/>
      <c r="R146" s="725"/>
      <c r="S146" s="725"/>
      <c r="T146" s="725"/>
      <c r="U146" s="725"/>
      <c r="V146" s="725"/>
      <c r="W146" s="725"/>
      <c r="X146" s="725"/>
      <c r="Y146" s="725"/>
      <c r="Z146" s="725"/>
      <c r="AA146" s="725"/>
      <c r="AB146" s="725"/>
      <c r="AC146" s="725"/>
      <c r="AD146" s="725"/>
      <c r="AE146" s="725"/>
      <c r="AF146" s="725"/>
      <c r="AG146" s="725"/>
      <c r="AH146" s="725"/>
    </row>
    <row r="147" spans="1:34">
      <c r="A147" s="725"/>
      <c r="B147" s="765"/>
      <c r="C147" s="725"/>
      <c r="D147" s="725"/>
      <c r="E147" s="725"/>
      <c r="F147" s="725"/>
      <c r="G147" s="725"/>
      <c r="H147" s="725"/>
      <c r="I147" s="725"/>
      <c r="J147" s="725"/>
      <c r="K147" s="725"/>
      <c r="L147" s="725"/>
      <c r="M147" s="725"/>
      <c r="N147" s="725"/>
      <c r="O147" s="725"/>
      <c r="P147" s="725"/>
      <c r="Q147" s="725"/>
      <c r="R147" s="725"/>
      <c r="S147" s="725"/>
      <c r="T147" s="725"/>
      <c r="U147" s="725"/>
      <c r="V147" s="725"/>
      <c r="W147" s="725"/>
      <c r="X147" s="725"/>
      <c r="Y147" s="725"/>
      <c r="Z147" s="725"/>
      <c r="AA147" s="725"/>
      <c r="AB147" s="725"/>
      <c r="AC147" s="725"/>
      <c r="AD147" s="725"/>
      <c r="AE147" s="725"/>
      <c r="AF147" s="725"/>
      <c r="AG147" s="725"/>
      <c r="AH147" s="725"/>
    </row>
    <row r="148" spans="1:34">
      <c r="A148" s="725"/>
      <c r="B148" s="765"/>
      <c r="C148" s="725"/>
      <c r="D148" s="725"/>
      <c r="E148" s="725"/>
      <c r="F148" s="725"/>
      <c r="G148" s="725"/>
      <c r="H148" s="725"/>
      <c r="I148" s="725"/>
      <c r="J148" s="725"/>
      <c r="K148" s="725"/>
      <c r="L148" s="725"/>
      <c r="M148" s="725"/>
      <c r="N148" s="725"/>
      <c r="O148" s="725"/>
      <c r="P148" s="725"/>
      <c r="Q148" s="725"/>
      <c r="R148" s="725"/>
      <c r="S148" s="725"/>
      <c r="T148" s="725"/>
      <c r="U148" s="725"/>
      <c r="V148" s="725"/>
      <c r="W148" s="725"/>
      <c r="X148" s="725"/>
      <c r="Y148" s="725"/>
      <c r="Z148" s="725"/>
      <c r="AA148" s="725"/>
      <c r="AB148" s="725"/>
      <c r="AC148" s="725"/>
      <c r="AD148" s="725"/>
      <c r="AE148" s="725"/>
      <c r="AF148" s="725"/>
      <c r="AG148" s="725"/>
      <c r="AH148" s="725"/>
    </row>
    <row r="149" spans="1:34">
      <c r="A149" s="725"/>
      <c r="B149" s="765"/>
      <c r="C149" s="725"/>
      <c r="D149" s="725"/>
      <c r="E149" s="725"/>
      <c r="F149" s="725"/>
      <c r="G149" s="725"/>
      <c r="H149" s="725"/>
      <c r="I149" s="725"/>
      <c r="J149" s="725"/>
      <c r="K149" s="725"/>
      <c r="L149" s="725"/>
      <c r="M149" s="725"/>
      <c r="N149" s="725"/>
      <c r="O149" s="725"/>
      <c r="P149" s="725"/>
      <c r="Q149" s="725"/>
      <c r="R149" s="725"/>
      <c r="S149" s="725"/>
      <c r="T149" s="725"/>
      <c r="U149" s="725"/>
      <c r="V149" s="725"/>
      <c r="W149" s="725"/>
      <c r="X149" s="725"/>
      <c r="Y149" s="725"/>
      <c r="Z149" s="725"/>
      <c r="AA149" s="725"/>
      <c r="AB149" s="725"/>
      <c r="AC149" s="725"/>
      <c r="AD149" s="725"/>
      <c r="AE149" s="725"/>
      <c r="AF149" s="725"/>
      <c r="AG149" s="725"/>
      <c r="AH149" s="725"/>
    </row>
    <row r="150" spans="1:34">
      <c r="A150" s="725"/>
      <c r="B150" s="765"/>
      <c r="C150" s="725"/>
      <c r="D150" s="725"/>
      <c r="E150" s="725"/>
      <c r="F150" s="725"/>
      <c r="G150" s="725"/>
      <c r="H150" s="725"/>
      <c r="I150" s="725"/>
      <c r="J150" s="725"/>
      <c r="K150" s="725"/>
      <c r="L150" s="725"/>
      <c r="M150" s="725"/>
      <c r="N150" s="725"/>
      <c r="O150" s="725"/>
      <c r="P150" s="725"/>
      <c r="Q150" s="725"/>
      <c r="R150" s="725"/>
      <c r="S150" s="725"/>
      <c r="T150" s="725"/>
      <c r="U150" s="725"/>
      <c r="V150" s="725"/>
      <c r="W150" s="725"/>
      <c r="X150" s="725"/>
      <c r="Y150" s="725"/>
      <c r="Z150" s="725"/>
      <c r="AA150" s="725"/>
      <c r="AB150" s="725"/>
      <c r="AC150" s="725"/>
      <c r="AD150" s="725"/>
      <c r="AE150" s="725"/>
      <c r="AF150" s="725"/>
      <c r="AG150" s="725"/>
      <c r="AH150" s="725"/>
    </row>
    <row r="151" spans="1:34">
      <c r="A151" s="725"/>
      <c r="B151" s="765"/>
      <c r="C151" s="725"/>
      <c r="D151" s="725"/>
      <c r="E151" s="725"/>
      <c r="F151" s="725"/>
      <c r="G151" s="725"/>
      <c r="H151" s="725"/>
      <c r="I151" s="725"/>
      <c r="J151" s="725"/>
      <c r="K151" s="725"/>
      <c r="L151" s="725"/>
      <c r="M151" s="725"/>
      <c r="N151" s="725"/>
      <c r="O151" s="725"/>
      <c r="P151" s="725"/>
      <c r="Q151" s="725"/>
      <c r="R151" s="725"/>
      <c r="S151" s="725"/>
      <c r="T151" s="725"/>
      <c r="U151" s="725"/>
      <c r="V151" s="725"/>
      <c r="W151" s="725"/>
      <c r="X151" s="725"/>
      <c r="Y151" s="725"/>
      <c r="Z151" s="725"/>
      <c r="AA151" s="725"/>
      <c r="AB151" s="725"/>
      <c r="AC151" s="725"/>
      <c r="AD151" s="725"/>
      <c r="AE151" s="725"/>
      <c r="AF151" s="725"/>
      <c r="AG151" s="725"/>
      <c r="AH151" s="725"/>
    </row>
    <row r="152" spans="1:34">
      <c r="A152" s="725"/>
      <c r="B152" s="765"/>
      <c r="C152" s="725"/>
      <c r="D152" s="725"/>
      <c r="E152" s="725"/>
      <c r="F152" s="725"/>
      <c r="G152" s="725"/>
      <c r="H152" s="725"/>
      <c r="I152" s="725"/>
      <c r="J152" s="725"/>
      <c r="K152" s="725"/>
      <c r="L152" s="725"/>
      <c r="M152" s="725"/>
      <c r="N152" s="725"/>
      <c r="O152" s="725"/>
      <c r="P152" s="725"/>
      <c r="Q152" s="725"/>
      <c r="R152" s="725"/>
      <c r="S152" s="725"/>
      <c r="T152" s="725"/>
      <c r="U152" s="725"/>
      <c r="V152" s="725"/>
      <c r="W152" s="725"/>
      <c r="X152" s="725"/>
      <c r="Y152" s="725"/>
      <c r="Z152" s="725"/>
      <c r="AA152" s="725"/>
      <c r="AB152" s="725"/>
      <c r="AC152" s="725"/>
      <c r="AD152" s="725"/>
      <c r="AE152" s="725"/>
      <c r="AF152" s="725"/>
      <c r="AG152" s="725"/>
      <c r="AH152" s="725"/>
    </row>
    <row r="153" spans="1:34">
      <c r="A153" s="725"/>
      <c r="B153" s="765"/>
      <c r="C153" s="725"/>
      <c r="D153" s="725"/>
      <c r="E153" s="725"/>
      <c r="F153" s="725"/>
      <c r="G153" s="725"/>
      <c r="H153" s="725"/>
      <c r="I153" s="725"/>
      <c r="J153" s="725"/>
      <c r="K153" s="725"/>
      <c r="L153" s="725"/>
      <c r="M153" s="725"/>
      <c r="N153" s="725"/>
      <c r="O153" s="725"/>
      <c r="P153" s="725"/>
      <c r="Q153" s="725"/>
      <c r="R153" s="725"/>
      <c r="S153" s="725"/>
      <c r="T153" s="725"/>
      <c r="U153" s="725"/>
      <c r="V153" s="725"/>
      <c r="W153" s="725"/>
      <c r="X153" s="725"/>
      <c r="Y153" s="725"/>
      <c r="Z153" s="725"/>
      <c r="AA153" s="725"/>
      <c r="AB153" s="725"/>
      <c r="AC153" s="725"/>
      <c r="AD153" s="725"/>
      <c r="AE153" s="725"/>
      <c r="AF153" s="725"/>
      <c r="AG153" s="725"/>
      <c r="AH153" s="725"/>
    </row>
    <row r="154" spans="1:34">
      <c r="A154" s="725"/>
      <c r="B154" s="765"/>
      <c r="C154" s="725"/>
      <c r="D154" s="725"/>
      <c r="E154" s="725"/>
      <c r="F154" s="725"/>
      <c r="G154" s="725"/>
      <c r="H154" s="725"/>
      <c r="I154" s="725"/>
      <c r="J154" s="725"/>
      <c r="K154" s="725"/>
      <c r="L154" s="725"/>
      <c r="M154" s="725"/>
      <c r="N154" s="725"/>
      <c r="O154" s="725"/>
      <c r="P154" s="725"/>
      <c r="Q154" s="725"/>
      <c r="R154" s="725"/>
      <c r="S154" s="725"/>
      <c r="T154" s="725"/>
      <c r="U154" s="725"/>
      <c r="V154" s="725"/>
      <c r="W154" s="725"/>
      <c r="X154" s="725"/>
      <c r="Y154" s="725"/>
      <c r="Z154" s="725"/>
      <c r="AA154" s="725"/>
      <c r="AB154" s="725"/>
      <c r="AC154" s="725"/>
      <c r="AD154" s="725"/>
      <c r="AE154" s="725"/>
      <c r="AF154" s="725"/>
      <c r="AG154" s="725"/>
      <c r="AH154" s="725"/>
    </row>
    <row r="155" spans="1:34">
      <c r="A155" s="725"/>
      <c r="B155" s="765"/>
      <c r="C155" s="725"/>
      <c r="D155" s="725"/>
      <c r="E155" s="725"/>
      <c r="F155" s="725"/>
      <c r="G155" s="725"/>
      <c r="H155" s="725"/>
      <c r="I155" s="725"/>
      <c r="J155" s="725"/>
      <c r="K155" s="725"/>
      <c r="L155" s="725"/>
      <c r="M155" s="725"/>
      <c r="N155" s="725"/>
      <c r="O155" s="725"/>
      <c r="P155" s="725"/>
      <c r="Q155" s="725"/>
      <c r="R155" s="725"/>
      <c r="S155" s="725"/>
      <c r="T155" s="725"/>
      <c r="U155" s="725"/>
      <c r="V155" s="725"/>
      <c r="W155" s="725"/>
      <c r="X155" s="725"/>
      <c r="Y155" s="725"/>
      <c r="Z155" s="725"/>
      <c r="AA155" s="725"/>
      <c r="AB155" s="725"/>
      <c r="AC155" s="725"/>
      <c r="AD155" s="725"/>
      <c r="AE155" s="725"/>
      <c r="AF155" s="725"/>
      <c r="AG155" s="725"/>
      <c r="AH155" s="725"/>
    </row>
    <row r="156" spans="1:34">
      <c r="A156" s="725"/>
      <c r="B156" s="765"/>
      <c r="C156" s="725"/>
      <c r="D156" s="725"/>
      <c r="E156" s="725"/>
      <c r="F156" s="725"/>
      <c r="G156" s="725"/>
      <c r="H156" s="725"/>
      <c r="I156" s="725"/>
      <c r="J156" s="725"/>
      <c r="K156" s="725"/>
      <c r="L156" s="725"/>
      <c r="M156" s="725"/>
      <c r="N156" s="725"/>
      <c r="O156" s="725"/>
      <c r="P156" s="725"/>
      <c r="Q156" s="725"/>
      <c r="R156" s="725"/>
      <c r="S156" s="725"/>
      <c r="T156" s="725"/>
      <c r="U156" s="725"/>
      <c r="V156" s="725"/>
      <c r="W156" s="725"/>
      <c r="X156" s="725"/>
      <c r="Y156" s="725"/>
      <c r="Z156" s="725"/>
      <c r="AA156" s="725"/>
      <c r="AB156" s="725"/>
      <c r="AC156" s="725"/>
      <c r="AD156" s="725"/>
      <c r="AE156" s="725"/>
      <c r="AF156" s="725"/>
      <c r="AG156" s="725"/>
      <c r="AH156" s="725"/>
    </row>
    <row r="157" spans="1:34">
      <c r="A157" s="725"/>
      <c r="B157" s="765"/>
      <c r="C157" s="725"/>
      <c r="D157" s="725"/>
      <c r="E157" s="725"/>
      <c r="F157" s="725"/>
      <c r="G157" s="725"/>
      <c r="H157" s="725"/>
      <c r="I157" s="725"/>
      <c r="J157" s="725"/>
      <c r="K157" s="725"/>
      <c r="L157" s="725"/>
      <c r="M157" s="725"/>
      <c r="N157" s="725"/>
      <c r="O157" s="725"/>
      <c r="P157" s="725"/>
      <c r="Q157" s="725"/>
      <c r="R157" s="725"/>
      <c r="S157" s="725"/>
      <c r="T157" s="725"/>
      <c r="U157" s="725"/>
      <c r="V157" s="725"/>
      <c r="W157" s="725"/>
      <c r="X157" s="725"/>
      <c r="Y157" s="725"/>
      <c r="Z157" s="725"/>
      <c r="AA157" s="725"/>
      <c r="AB157" s="725"/>
      <c r="AC157" s="725"/>
      <c r="AD157" s="725"/>
      <c r="AE157" s="725"/>
      <c r="AF157" s="725"/>
      <c r="AG157" s="725"/>
      <c r="AH157" s="725"/>
    </row>
    <row r="158" spans="1:34">
      <c r="A158" s="725"/>
      <c r="B158" s="765"/>
      <c r="C158" s="725"/>
      <c r="D158" s="725"/>
      <c r="E158" s="725"/>
      <c r="F158" s="725"/>
      <c r="G158" s="725"/>
      <c r="H158" s="725"/>
      <c r="I158" s="725"/>
      <c r="J158" s="725"/>
      <c r="K158" s="725"/>
      <c r="L158" s="725"/>
      <c r="M158" s="725"/>
      <c r="N158" s="725"/>
      <c r="O158" s="725"/>
      <c r="P158" s="725"/>
      <c r="Q158" s="725"/>
      <c r="R158" s="725"/>
      <c r="S158" s="725"/>
      <c r="T158" s="725"/>
      <c r="U158" s="725"/>
      <c r="V158" s="725"/>
      <c r="W158" s="725"/>
      <c r="X158" s="725"/>
      <c r="Y158" s="725"/>
      <c r="Z158" s="725"/>
      <c r="AA158" s="725"/>
      <c r="AB158" s="725"/>
      <c r="AC158" s="725"/>
      <c r="AD158" s="725"/>
      <c r="AE158" s="725"/>
      <c r="AF158" s="725"/>
      <c r="AG158" s="725"/>
      <c r="AH158" s="725"/>
    </row>
    <row r="159" spans="1:34">
      <c r="A159" s="725"/>
      <c r="B159" s="765"/>
      <c r="C159" s="725"/>
      <c r="D159" s="725"/>
      <c r="E159" s="725"/>
      <c r="F159" s="725"/>
      <c r="G159" s="725"/>
      <c r="H159" s="725"/>
      <c r="I159" s="725"/>
      <c r="J159" s="725"/>
      <c r="K159" s="725"/>
      <c r="L159" s="725"/>
      <c r="M159" s="725"/>
      <c r="N159" s="725"/>
      <c r="O159" s="725"/>
      <c r="P159" s="725"/>
      <c r="Q159" s="725"/>
      <c r="R159" s="725"/>
      <c r="S159" s="725"/>
      <c r="T159" s="725"/>
      <c r="U159" s="725"/>
      <c r="V159" s="725"/>
      <c r="W159" s="725"/>
      <c r="X159" s="725"/>
      <c r="Y159" s="725"/>
      <c r="Z159" s="725"/>
      <c r="AA159" s="725"/>
      <c r="AB159" s="725"/>
      <c r="AC159" s="725"/>
      <c r="AD159" s="725"/>
      <c r="AE159" s="725"/>
      <c r="AF159" s="725"/>
      <c r="AG159" s="725"/>
      <c r="AH159" s="725"/>
    </row>
    <row r="160" spans="1:34">
      <c r="A160" s="725"/>
      <c r="B160" s="765"/>
      <c r="C160" s="725"/>
      <c r="D160" s="725"/>
      <c r="E160" s="725"/>
      <c r="F160" s="725"/>
      <c r="G160" s="725"/>
      <c r="H160" s="725"/>
      <c r="I160" s="725"/>
      <c r="J160" s="725"/>
      <c r="K160" s="725"/>
      <c r="L160" s="725"/>
      <c r="M160" s="725"/>
      <c r="N160" s="725"/>
      <c r="O160" s="725"/>
      <c r="P160" s="725"/>
      <c r="Q160" s="725"/>
      <c r="R160" s="725"/>
      <c r="S160" s="725"/>
      <c r="T160" s="725"/>
      <c r="U160" s="725"/>
      <c r="V160" s="725"/>
      <c r="W160" s="725"/>
      <c r="X160" s="725"/>
      <c r="Y160" s="725"/>
      <c r="Z160" s="725"/>
      <c r="AA160" s="725"/>
      <c r="AB160" s="725"/>
      <c r="AC160" s="725"/>
      <c r="AD160" s="725"/>
      <c r="AE160" s="725"/>
      <c r="AF160" s="725"/>
      <c r="AG160" s="725"/>
      <c r="AH160" s="725"/>
    </row>
    <row r="161" spans="1:34">
      <c r="A161" s="725"/>
      <c r="B161" s="765"/>
      <c r="C161" s="725"/>
      <c r="D161" s="725"/>
      <c r="E161" s="725"/>
      <c r="F161" s="725"/>
      <c r="G161" s="725"/>
      <c r="H161" s="725"/>
      <c r="I161" s="725"/>
      <c r="J161" s="725"/>
      <c r="K161" s="725"/>
      <c r="L161" s="725"/>
      <c r="M161" s="725"/>
      <c r="N161" s="725"/>
      <c r="O161" s="725"/>
      <c r="P161" s="725"/>
      <c r="Q161" s="725"/>
      <c r="R161" s="725"/>
      <c r="S161" s="725"/>
      <c r="T161" s="725"/>
      <c r="U161" s="725"/>
      <c r="V161" s="725"/>
      <c r="W161" s="725"/>
      <c r="X161" s="725"/>
      <c r="Y161" s="725"/>
      <c r="Z161" s="725"/>
      <c r="AA161" s="725"/>
      <c r="AB161" s="725"/>
      <c r="AC161" s="725"/>
      <c r="AD161" s="725"/>
      <c r="AE161" s="725"/>
      <c r="AF161" s="725"/>
      <c r="AG161" s="725"/>
      <c r="AH161" s="725"/>
    </row>
    <row r="162" spans="1:34">
      <c r="A162" s="725"/>
      <c r="B162" s="765"/>
      <c r="C162" s="725"/>
      <c r="D162" s="725"/>
      <c r="E162" s="725"/>
      <c r="F162" s="725"/>
      <c r="G162" s="725"/>
      <c r="H162" s="725"/>
      <c r="I162" s="725"/>
      <c r="J162" s="725"/>
      <c r="K162" s="725"/>
      <c r="L162" s="725"/>
      <c r="M162" s="725"/>
      <c r="N162" s="725"/>
      <c r="O162" s="725"/>
      <c r="P162" s="725"/>
      <c r="Q162" s="725"/>
      <c r="R162" s="725"/>
      <c r="S162" s="725"/>
      <c r="T162" s="725"/>
      <c r="U162" s="725"/>
      <c r="V162" s="725"/>
      <c r="W162" s="725"/>
      <c r="X162" s="725"/>
      <c r="Y162" s="725"/>
      <c r="Z162" s="725"/>
      <c r="AA162" s="725"/>
      <c r="AB162" s="725"/>
      <c r="AC162" s="725"/>
      <c r="AD162" s="725"/>
      <c r="AE162" s="725"/>
      <c r="AF162" s="725"/>
      <c r="AG162" s="725"/>
      <c r="AH162" s="725"/>
    </row>
    <row r="163" spans="1:34">
      <c r="A163" s="725"/>
      <c r="B163" s="765"/>
      <c r="C163" s="725"/>
      <c r="D163" s="725"/>
      <c r="E163" s="725"/>
      <c r="F163" s="725"/>
      <c r="G163" s="725"/>
      <c r="H163" s="725"/>
      <c r="I163" s="725"/>
      <c r="J163" s="725"/>
      <c r="K163" s="725"/>
      <c r="L163" s="725"/>
      <c r="M163" s="725"/>
      <c r="N163" s="725"/>
      <c r="O163" s="725"/>
      <c r="P163" s="725"/>
      <c r="Q163" s="725"/>
      <c r="R163" s="725"/>
      <c r="S163" s="725"/>
      <c r="T163" s="725"/>
      <c r="U163" s="725"/>
      <c r="V163" s="725"/>
      <c r="W163" s="725"/>
      <c r="X163" s="725"/>
      <c r="Y163" s="725"/>
      <c r="Z163" s="725"/>
      <c r="AA163" s="725"/>
      <c r="AB163" s="725"/>
      <c r="AC163" s="725"/>
      <c r="AD163" s="725"/>
      <c r="AE163" s="725"/>
      <c r="AF163" s="725"/>
      <c r="AG163" s="725"/>
      <c r="AH163" s="725"/>
    </row>
    <row r="164" spans="1:34">
      <c r="A164" s="725"/>
      <c r="B164" s="765"/>
      <c r="C164" s="725"/>
      <c r="D164" s="725"/>
      <c r="E164" s="725"/>
      <c r="F164" s="725"/>
      <c r="G164" s="725"/>
      <c r="H164" s="725"/>
      <c r="I164" s="725"/>
      <c r="J164" s="725"/>
      <c r="K164" s="725"/>
      <c r="L164" s="725"/>
      <c r="M164" s="725"/>
      <c r="N164" s="725"/>
      <c r="O164" s="725"/>
      <c r="P164" s="725"/>
      <c r="Q164" s="725"/>
      <c r="R164" s="725"/>
      <c r="S164" s="725"/>
      <c r="T164" s="725"/>
      <c r="U164" s="725"/>
      <c r="V164" s="725"/>
      <c r="W164" s="725"/>
      <c r="X164" s="725"/>
      <c r="Y164" s="725"/>
      <c r="Z164" s="725"/>
      <c r="AA164" s="725"/>
      <c r="AB164" s="725"/>
      <c r="AC164" s="725"/>
      <c r="AD164" s="725"/>
      <c r="AE164" s="725"/>
      <c r="AF164" s="725"/>
      <c r="AG164" s="725"/>
      <c r="AH164" s="725"/>
    </row>
    <row r="165" spans="1:34">
      <c r="A165" s="725"/>
      <c r="B165" s="765"/>
      <c r="C165" s="725"/>
      <c r="D165" s="725"/>
      <c r="E165" s="725"/>
      <c r="F165" s="725"/>
      <c r="G165" s="725"/>
      <c r="H165" s="725"/>
      <c r="I165" s="725"/>
      <c r="J165" s="725"/>
      <c r="K165" s="725"/>
      <c r="L165" s="725"/>
      <c r="M165" s="725"/>
      <c r="N165" s="725"/>
      <c r="O165" s="725"/>
      <c r="P165" s="725"/>
      <c r="Q165" s="725"/>
      <c r="R165" s="725"/>
      <c r="S165" s="725"/>
      <c r="T165" s="725"/>
      <c r="U165" s="725"/>
      <c r="V165" s="725"/>
      <c r="W165" s="725"/>
      <c r="X165" s="725"/>
      <c r="Y165" s="725"/>
      <c r="Z165" s="725"/>
      <c r="AA165" s="725"/>
      <c r="AB165" s="725"/>
      <c r="AC165" s="725"/>
      <c r="AD165" s="725"/>
      <c r="AE165" s="725"/>
      <c r="AF165" s="725"/>
      <c r="AG165" s="725"/>
      <c r="AH165" s="725"/>
    </row>
    <row r="166" spans="1:34">
      <c r="A166" s="725"/>
      <c r="B166" s="765"/>
      <c r="C166" s="725"/>
      <c r="D166" s="725"/>
      <c r="E166" s="725"/>
      <c r="F166" s="725"/>
      <c r="G166" s="725"/>
      <c r="H166" s="725"/>
      <c r="I166" s="725"/>
      <c r="J166" s="725"/>
      <c r="K166" s="725"/>
      <c r="L166" s="725"/>
      <c r="M166" s="725"/>
      <c r="N166" s="725"/>
      <c r="O166" s="725"/>
      <c r="P166" s="725"/>
      <c r="Q166" s="725"/>
      <c r="R166" s="725"/>
      <c r="S166" s="725"/>
      <c r="T166" s="725"/>
      <c r="U166" s="725"/>
      <c r="V166" s="725"/>
      <c r="W166" s="725"/>
      <c r="X166" s="725"/>
      <c r="Y166" s="725"/>
      <c r="Z166" s="725"/>
      <c r="AA166" s="725"/>
      <c r="AB166" s="725"/>
      <c r="AC166" s="725"/>
      <c r="AD166" s="725"/>
      <c r="AE166" s="725"/>
      <c r="AF166" s="725"/>
      <c r="AG166" s="725"/>
      <c r="AH166" s="725"/>
    </row>
    <row r="167" spans="1:34">
      <c r="A167" s="725"/>
      <c r="B167" s="765"/>
      <c r="C167" s="725"/>
      <c r="D167" s="725"/>
      <c r="E167" s="725"/>
      <c r="F167" s="725"/>
      <c r="G167" s="725"/>
      <c r="H167" s="725"/>
      <c r="I167" s="725"/>
      <c r="J167" s="725"/>
      <c r="K167" s="725"/>
      <c r="L167" s="725"/>
      <c r="M167" s="725"/>
      <c r="N167" s="725"/>
      <c r="O167" s="725"/>
      <c r="P167" s="725"/>
      <c r="Q167" s="725"/>
      <c r="R167" s="725"/>
      <c r="S167" s="725"/>
      <c r="T167" s="725"/>
      <c r="U167" s="725"/>
      <c r="V167" s="725"/>
      <c r="W167" s="725"/>
      <c r="X167" s="725"/>
      <c r="Y167" s="725"/>
      <c r="Z167" s="725"/>
      <c r="AA167" s="725"/>
      <c r="AB167" s="725"/>
      <c r="AC167" s="725"/>
      <c r="AD167" s="725"/>
      <c r="AE167" s="725"/>
      <c r="AF167" s="725"/>
      <c r="AG167" s="725"/>
      <c r="AH167" s="725"/>
    </row>
    <row r="168" spans="1:34">
      <c r="A168" s="725"/>
      <c r="B168" s="765"/>
      <c r="C168" s="725"/>
      <c r="D168" s="725"/>
      <c r="E168" s="725"/>
      <c r="F168" s="725"/>
      <c r="G168" s="725"/>
      <c r="H168" s="725"/>
      <c r="I168" s="725"/>
      <c r="J168" s="725"/>
      <c r="K168" s="725"/>
      <c r="L168" s="725"/>
      <c r="M168" s="725"/>
      <c r="N168" s="725"/>
      <c r="O168" s="725"/>
      <c r="P168" s="725"/>
      <c r="Q168" s="725"/>
      <c r="R168" s="725"/>
      <c r="S168" s="725"/>
      <c r="T168" s="725"/>
      <c r="U168" s="725"/>
      <c r="V168" s="725"/>
      <c r="W168" s="725"/>
      <c r="X168" s="725"/>
      <c r="Y168" s="725"/>
      <c r="Z168" s="725"/>
      <c r="AA168" s="725"/>
      <c r="AB168" s="725"/>
      <c r="AC168" s="725"/>
      <c r="AD168" s="725"/>
      <c r="AE168" s="725"/>
      <c r="AF168" s="725"/>
      <c r="AG168" s="725"/>
      <c r="AH168" s="725"/>
    </row>
  </sheetData>
  <sheetProtection sheet="1" objects="1" scenarios="1"/>
  <mergeCells count="2">
    <mergeCell ref="O5:P5"/>
    <mergeCell ref="D2:E2"/>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000-000000000000}"/>
    <dataValidation type="custom" showInputMessage="1" showErrorMessage="1" errorTitle="Manuelle Bearbeitung deaktiviert" error="Wenn Sie die vorgeschlagenen Werte überschreiben wollen, aktivieren Sie oben die manuelle Bearbeitung, indem Sie &quot;ja&quot; eingeben!" sqref="D14:O14 C20:O20 D24:O51 C49:C50" xr:uid="{00000000-0002-0000-1000-000001000000}">
      <formula1>$B$2="ja"</formula1>
    </dataValidation>
  </dataValidations>
  <hyperlinks>
    <hyperlink ref="D2:E2" location="Startseite!C7" display="zurück zur Startseite" xr:uid="{00000000-0004-0000-1000-000000000000}"/>
  </hyperlinks>
  <pageMargins left="0.82677165354330717" right="0" top="1.2598425196850394" bottom="0.23622047244094491" header="0.19685039370078741" footer="0.23622047244094491"/>
  <pageSetup paperSize="9" scale="44" orientation="landscape" blackAndWhite="1" r:id="rId1"/>
  <headerFooter alignWithMargins="0">
    <oddFooter>&amp;L&amp;D&amp;RCopyright: Handwerkskammer Düsseldorf</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211">
    <tabColor theme="6" tint="0.79998168889431442"/>
    <pageSetUpPr fitToPage="1"/>
  </sheetPr>
  <dimension ref="A2:AC168"/>
  <sheetViews>
    <sheetView showGridLines="0" zoomScale="70" zoomScaleNormal="70" workbookViewId="0">
      <selection activeCell="D14" sqref="D14"/>
    </sheetView>
  </sheetViews>
  <sheetFormatPr baseColWidth="10" defaultRowHeight="12.75"/>
  <cols>
    <col min="1" max="1" width="61.28515625" style="17" customWidth="1"/>
    <col min="2" max="2" width="10.42578125" style="53" customWidth="1"/>
    <col min="3" max="16" width="14" style="17" customWidth="1"/>
    <col min="17" max="17" width="12.28515625" style="17" customWidth="1"/>
    <col min="18" max="18" width="25.7109375" style="17" customWidth="1"/>
    <col min="19" max="16384" width="11.42578125" style="17"/>
  </cols>
  <sheetData>
    <row r="2" spans="1:29" ht="15">
      <c r="A2" s="955" t="s">
        <v>524</v>
      </c>
      <c r="B2" s="965" t="str">
        <f>'Liquiditätsplan-1.Jahr'!B2</f>
        <v>nein</v>
      </c>
      <c r="C2" s="956"/>
      <c r="D2" s="1088" t="s">
        <v>518</v>
      </c>
      <c r="E2" s="1089"/>
    </row>
    <row r="4" spans="1:29" s="1" customFormat="1" ht="27.75">
      <c r="A4" s="634" t="str">
        <f xml:space="preserve"> CONCATENATE( "Liquiditätsplanung des 3. Geschäftsjahres des Unternehmens :  ", Startseite!C14)</f>
        <v xml:space="preserve">Liquiditätsplanung des 3. Geschäftsjahres des Unternehmens :  </v>
      </c>
      <c r="B4" s="727"/>
      <c r="C4" s="636"/>
      <c r="D4" s="637"/>
      <c r="E4" s="637"/>
      <c r="F4" s="637"/>
      <c r="G4" s="637"/>
      <c r="H4" s="637"/>
      <c r="I4" s="638">
        <f>'Personalkosten 3. Jahr'!K4</f>
        <v>46398</v>
      </c>
      <c r="J4" s="639" t="s">
        <v>250</v>
      </c>
      <c r="K4" s="638">
        <f>'Personalkosten 3. Jahr'!M4</f>
        <v>46728</v>
      </c>
      <c r="L4" s="637"/>
      <c r="M4" s="958"/>
      <c r="N4" s="958"/>
      <c r="O4" s="958"/>
      <c r="P4" s="958"/>
      <c r="Q4" s="958"/>
      <c r="R4" s="958"/>
      <c r="S4" s="958"/>
      <c r="T4" s="637"/>
      <c r="U4" s="637"/>
      <c r="V4" s="637"/>
      <c r="W4" s="637"/>
      <c r="X4" s="637"/>
      <c r="Y4" s="637"/>
      <c r="Z4" s="637"/>
      <c r="AA4" s="637"/>
      <c r="AB4" s="637"/>
      <c r="AC4" s="637"/>
    </row>
    <row r="5" spans="1:29" s="1" customFormat="1" ht="17.25" customHeight="1">
      <c r="A5" s="640"/>
      <c r="B5" s="728"/>
      <c r="C5" s="640"/>
      <c r="D5" s="637"/>
      <c r="E5" s="637"/>
      <c r="F5" s="637"/>
      <c r="G5" s="637"/>
      <c r="H5" s="637"/>
      <c r="I5" s="637"/>
      <c r="J5" s="637"/>
      <c r="K5" s="637"/>
      <c r="L5" s="637"/>
      <c r="M5" s="958"/>
      <c r="N5" s="959"/>
      <c r="O5" s="1292"/>
      <c r="P5" s="1292"/>
      <c r="Q5" s="958"/>
      <c r="R5" s="958"/>
      <c r="S5" s="958"/>
      <c r="T5" s="637"/>
      <c r="U5" s="637"/>
      <c r="V5" s="637"/>
      <c r="W5" s="637"/>
      <c r="X5" s="637"/>
      <c r="Y5" s="637"/>
      <c r="Z5" s="637"/>
      <c r="AA5" s="637"/>
      <c r="AB5" s="637"/>
      <c r="AC5" s="637"/>
    </row>
    <row r="6" spans="1:29" s="1" customFormat="1" ht="15.75">
      <c r="A6" s="637"/>
      <c r="B6" s="729" t="s">
        <v>431</v>
      </c>
      <c r="C6" s="637"/>
      <c r="D6" s="637"/>
      <c r="E6" s="637"/>
      <c r="F6" s="637"/>
      <c r="G6" s="730"/>
      <c r="H6" s="637"/>
      <c r="I6" s="637"/>
      <c r="J6" s="637"/>
      <c r="K6" s="637"/>
      <c r="L6" s="637"/>
      <c r="M6" s="958"/>
      <c r="N6" s="958"/>
      <c r="O6" s="958"/>
      <c r="P6" s="958"/>
      <c r="Q6" s="958"/>
      <c r="R6" s="958"/>
      <c r="S6" s="958"/>
      <c r="T6" s="637"/>
      <c r="U6" s="637"/>
      <c r="V6" s="637"/>
      <c r="W6" s="637"/>
      <c r="X6" s="637"/>
      <c r="Y6" s="637"/>
      <c r="Z6" s="637"/>
      <c r="AA6" s="637"/>
      <c r="AB6" s="637"/>
      <c r="AC6" s="637"/>
    </row>
    <row r="7" spans="1:29" s="1" customFormat="1" ht="15">
      <c r="A7" s="637"/>
      <c r="B7" s="731">
        <f>'Liquiditätsplan-1.Jahr'!B7</f>
        <v>0.5</v>
      </c>
      <c r="C7" s="643" t="s">
        <v>55</v>
      </c>
      <c r="D7" s="644"/>
      <c r="E7" s="643"/>
      <c r="F7" s="643"/>
      <c r="G7" s="647"/>
      <c r="H7" s="637"/>
      <c r="I7" s="637"/>
      <c r="J7" s="637"/>
      <c r="K7" s="637"/>
      <c r="L7" s="637"/>
      <c r="M7" s="958"/>
      <c r="N7" s="960"/>
      <c r="O7" s="961"/>
      <c r="P7" s="962"/>
      <c r="Q7" s="958"/>
      <c r="R7" s="268"/>
      <c r="S7" s="268"/>
      <c r="T7" s="263"/>
      <c r="U7" s="263"/>
      <c r="V7" s="637"/>
      <c r="W7" s="637"/>
      <c r="X7" s="637"/>
      <c r="Y7" s="637"/>
      <c r="Z7" s="637"/>
      <c r="AA7" s="637"/>
      <c r="AB7" s="637"/>
      <c r="AC7" s="637"/>
    </row>
    <row r="8" spans="1:29" s="1" customFormat="1" ht="15">
      <c r="A8" s="637"/>
      <c r="B8" s="732">
        <f>'Liquiditätsplan-1.Jahr'!B8</f>
        <v>0.4</v>
      </c>
      <c r="C8" s="637" t="s">
        <v>56</v>
      </c>
      <c r="D8" s="646"/>
      <c r="E8" s="637"/>
      <c r="F8" s="637"/>
      <c r="G8" s="647"/>
      <c r="H8" s="637"/>
      <c r="I8" s="637"/>
      <c r="J8" s="637"/>
      <c r="K8" s="637"/>
      <c r="L8" s="637"/>
      <c r="M8" s="958"/>
      <c r="N8" s="958"/>
      <c r="O8" s="958"/>
      <c r="P8" s="958"/>
      <c r="Q8" s="958"/>
      <c r="R8" s="963"/>
      <c r="S8" s="268"/>
      <c r="T8" s="263"/>
      <c r="U8" s="263"/>
      <c r="V8" s="637"/>
      <c r="W8" s="637"/>
      <c r="X8" s="637"/>
      <c r="Y8" s="637"/>
      <c r="Z8" s="637"/>
      <c r="AA8" s="637"/>
      <c r="AB8" s="637"/>
      <c r="AC8" s="637"/>
    </row>
    <row r="9" spans="1:29" s="1" customFormat="1" ht="15">
      <c r="A9" s="637"/>
      <c r="B9" s="733">
        <f>'Liquiditätsplan-1.Jahr'!B9</f>
        <v>0.1</v>
      </c>
      <c r="C9" s="649" t="s">
        <v>57</v>
      </c>
      <c r="D9" s="650"/>
      <c r="E9" s="649"/>
      <c r="F9" s="649"/>
      <c r="G9" s="651"/>
      <c r="H9" s="637"/>
      <c r="I9" s="637"/>
      <c r="J9" s="637"/>
      <c r="K9" s="637"/>
      <c r="L9" s="637"/>
      <c r="M9" s="958"/>
      <c r="N9" s="958"/>
      <c r="O9" s="958"/>
      <c r="P9" s="958"/>
      <c r="Q9" s="958"/>
      <c r="R9" s="964"/>
      <c r="S9" s="268"/>
      <c r="T9" s="263"/>
      <c r="U9" s="263"/>
      <c r="V9" s="637"/>
      <c r="W9" s="637"/>
      <c r="X9" s="637"/>
      <c r="Y9" s="637"/>
      <c r="Z9" s="637"/>
      <c r="AA9" s="637"/>
      <c r="AB9" s="637"/>
      <c r="AC9" s="637"/>
    </row>
    <row r="10" spans="1:29" s="1" customFormat="1" ht="15.75">
      <c r="A10" s="637"/>
      <c r="B10" s="732">
        <f>'Liquiditätsplan-1.Jahr'!B10</f>
        <v>0.19</v>
      </c>
      <c r="C10" s="637" t="s">
        <v>58</v>
      </c>
      <c r="D10" s="766"/>
      <c r="E10" s="637"/>
      <c r="F10" s="637"/>
      <c r="G10" s="647"/>
      <c r="H10" s="637"/>
      <c r="I10" s="637"/>
      <c r="J10" s="637"/>
      <c r="K10" s="637"/>
      <c r="L10" s="637"/>
      <c r="M10" s="958"/>
      <c r="N10" s="958"/>
      <c r="O10" s="958"/>
      <c r="P10" s="958"/>
      <c r="Q10" s="958"/>
      <c r="R10" s="122"/>
      <c r="S10" s="122"/>
      <c r="T10" s="63"/>
      <c r="U10" s="63"/>
      <c r="V10" s="637"/>
      <c r="W10" s="637"/>
      <c r="X10" s="637"/>
      <c r="Y10" s="637"/>
      <c r="Z10" s="637"/>
      <c r="AA10" s="637"/>
      <c r="AB10" s="637"/>
      <c r="AC10" s="637"/>
    </row>
    <row r="11" spans="1:29" s="1" customFormat="1" ht="15">
      <c r="A11" s="637"/>
      <c r="B11" s="733">
        <f>'Liquiditätsplan-1.Jahr'!B11</f>
        <v>0.19</v>
      </c>
      <c r="C11" s="649" t="s">
        <v>59</v>
      </c>
      <c r="D11" s="650"/>
      <c r="E11" s="649"/>
      <c r="F11" s="649"/>
      <c r="G11" s="651"/>
      <c r="H11" s="637"/>
      <c r="I11" s="637"/>
      <c r="J11" s="637"/>
      <c r="K11" s="637"/>
      <c r="L11" s="637"/>
      <c r="M11" s="637"/>
      <c r="N11" s="637"/>
      <c r="O11" s="637"/>
      <c r="P11" s="637"/>
      <c r="Q11" s="637"/>
      <c r="R11" s="637"/>
      <c r="S11" s="637"/>
      <c r="T11" s="637"/>
      <c r="U11" s="637"/>
      <c r="V11" s="637"/>
      <c r="W11" s="637"/>
      <c r="X11" s="637"/>
      <c r="Y11" s="637"/>
      <c r="Z11" s="637"/>
      <c r="AA11" s="637"/>
      <c r="AB11" s="637"/>
      <c r="AC11" s="637"/>
    </row>
    <row r="12" spans="1:29" s="1" customFormat="1" ht="16.5" thickBot="1">
      <c r="A12" s="652"/>
      <c r="B12" s="734"/>
      <c r="C12" s="654"/>
      <c r="D12" s="637"/>
      <c r="E12" s="652"/>
      <c r="F12" s="637"/>
      <c r="G12" s="637"/>
      <c r="H12" s="637"/>
      <c r="I12" s="637"/>
      <c r="J12" s="637"/>
      <c r="K12" s="637"/>
      <c r="L12" s="637"/>
      <c r="M12" s="637"/>
      <c r="N12" s="121"/>
      <c r="O12" s="121"/>
      <c r="P12" s="637"/>
      <c r="Q12" s="637"/>
      <c r="R12" s="637"/>
      <c r="S12" s="637"/>
      <c r="T12" s="637"/>
      <c r="U12" s="637"/>
      <c r="V12" s="637"/>
      <c r="W12" s="637"/>
      <c r="X12" s="637"/>
      <c r="Y12" s="637"/>
      <c r="Z12" s="637"/>
      <c r="AA12" s="637"/>
      <c r="AB12" s="637"/>
      <c r="AC12" s="637"/>
    </row>
    <row r="13" spans="1:29" s="1" customFormat="1" ht="15.75">
      <c r="A13" s="637"/>
      <c r="B13" s="735" t="s">
        <v>433</v>
      </c>
      <c r="C13" s="656" t="s">
        <v>60</v>
      </c>
      <c r="D13" s="657">
        <f>Startseite!D16</f>
        <v>45658</v>
      </c>
      <c r="E13" s="658">
        <f>D13+32</f>
        <v>45690</v>
      </c>
      <c r="F13" s="658">
        <f t="shared" ref="F13:O13" si="0">E13+31</f>
        <v>45721</v>
      </c>
      <c r="G13" s="658">
        <f t="shared" si="0"/>
        <v>45752</v>
      </c>
      <c r="H13" s="658">
        <f t="shared" si="0"/>
        <v>45783</v>
      </c>
      <c r="I13" s="658">
        <f t="shared" si="0"/>
        <v>45814</v>
      </c>
      <c r="J13" s="658">
        <f t="shared" si="0"/>
        <v>45845</v>
      </c>
      <c r="K13" s="658">
        <f t="shared" si="0"/>
        <v>45876</v>
      </c>
      <c r="L13" s="658">
        <f t="shared" si="0"/>
        <v>45907</v>
      </c>
      <c r="M13" s="658">
        <f t="shared" si="0"/>
        <v>45938</v>
      </c>
      <c r="N13" s="658">
        <f t="shared" si="0"/>
        <v>45969</v>
      </c>
      <c r="O13" s="658">
        <f t="shared" si="0"/>
        <v>46000</v>
      </c>
      <c r="P13" s="659" t="s">
        <v>452</v>
      </c>
      <c r="Q13" s="637"/>
      <c r="R13" s="637"/>
      <c r="S13" s="637"/>
      <c r="T13" s="637"/>
      <c r="U13" s="637"/>
      <c r="V13" s="637"/>
      <c r="W13" s="637"/>
      <c r="X13" s="637"/>
      <c r="Y13" s="637"/>
      <c r="Z13" s="637"/>
      <c r="AA13" s="637"/>
      <c r="AB13" s="637"/>
      <c r="AC13" s="637"/>
    </row>
    <row r="14" spans="1:29" s="1" customFormat="1" ht="15.75">
      <c r="A14" s="660" t="s">
        <v>62</v>
      </c>
      <c r="B14" s="735"/>
      <c r="C14" s="661">
        <f>Rentabilität!I21</f>
        <v>0</v>
      </c>
      <c r="D14" s="837">
        <f>$C14/12</f>
        <v>0</v>
      </c>
      <c r="E14" s="837">
        <f t="shared" ref="E14:O14" si="1">$C14/12</f>
        <v>0</v>
      </c>
      <c r="F14" s="837">
        <f t="shared" si="1"/>
        <v>0</v>
      </c>
      <c r="G14" s="837">
        <f t="shared" si="1"/>
        <v>0</v>
      </c>
      <c r="H14" s="837">
        <f t="shared" si="1"/>
        <v>0</v>
      </c>
      <c r="I14" s="837">
        <f t="shared" si="1"/>
        <v>0</v>
      </c>
      <c r="J14" s="837">
        <f t="shared" si="1"/>
        <v>0</v>
      </c>
      <c r="K14" s="837">
        <f t="shared" si="1"/>
        <v>0</v>
      </c>
      <c r="L14" s="837">
        <f t="shared" si="1"/>
        <v>0</v>
      </c>
      <c r="M14" s="837">
        <f t="shared" si="1"/>
        <v>0</v>
      </c>
      <c r="N14" s="837">
        <f t="shared" si="1"/>
        <v>0</v>
      </c>
      <c r="O14" s="837">
        <f t="shared" si="1"/>
        <v>0</v>
      </c>
      <c r="P14" s="662">
        <f>SUM(D14:O14)</f>
        <v>0</v>
      </c>
      <c r="Q14" s="693" t="str">
        <f>IF(AND(P14&lt;&gt;C14,P14&lt;&gt;0),"Überprüfe Eintragung","")</f>
        <v/>
      </c>
      <c r="R14" s="637"/>
      <c r="S14" s="637"/>
      <c r="T14" s="637"/>
      <c r="U14" s="637"/>
      <c r="V14" s="637"/>
      <c r="W14" s="637"/>
      <c r="X14" s="637"/>
      <c r="Y14" s="637"/>
      <c r="Z14" s="637"/>
      <c r="AA14" s="637"/>
      <c r="AB14" s="637"/>
      <c r="AC14" s="637"/>
    </row>
    <row r="15" spans="1:29" s="1" customFormat="1" ht="15.75">
      <c r="A15" s="664" t="s">
        <v>63</v>
      </c>
      <c r="B15" s="767"/>
      <c r="C15" s="768">
        <f t="shared" ref="C15:O15" si="2">C14*$B$10</f>
        <v>0</v>
      </c>
      <c r="D15" s="769">
        <f t="shared" si="2"/>
        <v>0</v>
      </c>
      <c r="E15" s="769">
        <f t="shared" si="2"/>
        <v>0</v>
      </c>
      <c r="F15" s="769">
        <f t="shared" si="2"/>
        <v>0</v>
      </c>
      <c r="G15" s="769">
        <f t="shared" si="2"/>
        <v>0</v>
      </c>
      <c r="H15" s="769">
        <f t="shared" si="2"/>
        <v>0</v>
      </c>
      <c r="I15" s="769">
        <f t="shared" si="2"/>
        <v>0</v>
      </c>
      <c r="J15" s="769">
        <f t="shared" si="2"/>
        <v>0</v>
      </c>
      <c r="K15" s="769">
        <f t="shared" si="2"/>
        <v>0</v>
      </c>
      <c r="L15" s="769">
        <f t="shared" si="2"/>
        <v>0</v>
      </c>
      <c r="M15" s="769">
        <f t="shared" si="2"/>
        <v>0</v>
      </c>
      <c r="N15" s="769">
        <f t="shared" si="2"/>
        <v>0</v>
      </c>
      <c r="O15" s="769">
        <f t="shared" si="2"/>
        <v>0</v>
      </c>
      <c r="P15" s="682">
        <f>SUM(D15:O15)</f>
        <v>0</v>
      </c>
      <c r="Q15" s="693"/>
      <c r="R15" s="637"/>
      <c r="S15" s="637"/>
      <c r="T15" s="637"/>
      <c r="U15" s="637"/>
      <c r="V15" s="637"/>
      <c r="W15" s="637"/>
      <c r="X15" s="637"/>
      <c r="Y15" s="637"/>
      <c r="Z15" s="637"/>
      <c r="AA15" s="637"/>
      <c r="AB15" s="637"/>
      <c r="AC15" s="637"/>
    </row>
    <row r="16" spans="1:29" s="1" customFormat="1" ht="15.75">
      <c r="A16" s="669"/>
      <c r="B16" s="770"/>
      <c r="C16" s="771"/>
      <c r="D16" s="672"/>
      <c r="E16" s="672"/>
      <c r="F16" s="672"/>
      <c r="G16" s="672"/>
      <c r="H16" s="672"/>
      <c r="I16" s="672"/>
      <c r="J16" s="672"/>
      <c r="K16" s="672"/>
      <c r="L16" s="672"/>
      <c r="M16" s="672"/>
      <c r="N16" s="672"/>
      <c r="O16" s="672"/>
      <c r="P16" s="669"/>
      <c r="Q16" s="693"/>
      <c r="R16" s="637"/>
      <c r="S16" s="637"/>
      <c r="T16" s="637"/>
      <c r="U16" s="637"/>
      <c r="V16" s="637"/>
      <c r="W16" s="637"/>
      <c r="X16" s="637"/>
      <c r="Y16" s="637"/>
      <c r="Z16" s="637"/>
      <c r="AA16" s="637"/>
      <c r="AB16" s="637"/>
      <c r="AC16" s="637"/>
    </row>
    <row r="17" spans="1:29" s="1" customFormat="1" ht="15.75">
      <c r="A17" s="640" t="s">
        <v>64</v>
      </c>
      <c r="B17" s="739"/>
      <c r="C17" s="675"/>
      <c r="D17" s="676"/>
      <c r="E17" s="676"/>
      <c r="F17" s="676"/>
      <c r="G17" s="676"/>
      <c r="H17" s="676"/>
      <c r="I17" s="676"/>
      <c r="J17" s="676"/>
      <c r="K17" s="676"/>
      <c r="L17" s="676"/>
      <c r="M17" s="676"/>
      <c r="N17" s="676"/>
      <c r="O17" s="676"/>
      <c r="P17" s="722"/>
      <c r="Q17" s="693"/>
      <c r="R17" s="637"/>
      <c r="S17" s="637"/>
      <c r="T17" s="637"/>
      <c r="U17" s="637"/>
      <c r="V17" s="637"/>
      <c r="W17" s="637"/>
      <c r="X17" s="637"/>
      <c r="Y17" s="637"/>
      <c r="Z17" s="637"/>
      <c r="AA17" s="637"/>
      <c r="AB17" s="637"/>
      <c r="AC17" s="637"/>
    </row>
    <row r="18" spans="1:29" s="1" customFormat="1" ht="15.75">
      <c r="A18" s="664" t="s">
        <v>69</v>
      </c>
      <c r="B18" s="740"/>
      <c r="C18" s="679">
        <f>C14+C15</f>
        <v>0</v>
      </c>
      <c r="D18" s="680">
        <f>(D14+D15)*$B$7</f>
        <v>0</v>
      </c>
      <c r="E18" s="680">
        <f>(D14+D15)*B8+(E14+E15)*B7</f>
        <v>0</v>
      </c>
      <c r="F18" s="680">
        <f t="shared" ref="F18:O18" si="3">(D14+D15)*$B$9+(E14+E15)*$B$8+(F14+F15)*$B$7</f>
        <v>0</v>
      </c>
      <c r="G18" s="680">
        <f t="shared" si="3"/>
        <v>0</v>
      </c>
      <c r="H18" s="680">
        <f t="shared" si="3"/>
        <v>0</v>
      </c>
      <c r="I18" s="680">
        <f t="shared" si="3"/>
        <v>0</v>
      </c>
      <c r="J18" s="680">
        <f t="shared" si="3"/>
        <v>0</v>
      </c>
      <c r="K18" s="680">
        <f t="shared" si="3"/>
        <v>0</v>
      </c>
      <c r="L18" s="680">
        <f t="shared" si="3"/>
        <v>0</v>
      </c>
      <c r="M18" s="680">
        <f t="shared" si="3"/>
        <v>0</v>
      </c>
      <c r="N18" s="680">
        <f t="shared" si="3"/>
        <v>0</v>
      </c>
      <c r="O18" s="680">
        <f t="shared" si="3"/>
        <v>0</v>
      </c>
      <c r="P18" s="682">
        <f>SUM(D18:O18)</f>
        <v>0</v>
      </c>
      <c r="Q18" s="693"/>
      <c r="R18" s="637"/>
      <c r="S18" s="637"/>
      <c r="T18" s="637"/>
      <c r="U18" s="637"/>
      <c r="V18" s="637"/>
      <c r="W18" s="637"/>
      <c r="X18" s="637"/>
      <c r="Y18" s="637"/>
      <c r="Z18" s="637"/>
      <c r="AA18" s="637"/>
      <c r="AB18" s="637"/>
      <c r="AC18" s="637"/>
    </row>
    <row r="19" spans="1:29" s="1" customFormat="1" ht="15.75">
      <c r="A19" s="664" t="s">
        <v>237</v>
      </c>
      <c r="B19" s="737"/>
      <c r="C19" s="666">
        <f>('Liquiditätsplan-2.Jahr'!N14+'Liquiditätsplan-2.Jahr'!N15)*B9+('Liquiditätsplan-2.Jahr'!O14+'Liquiditätsplan-2.Jahr'!O15)*(B8+B9)</f>
        <v>0</v>
      </c>
      <c r="D19" s="666">
        <f>('Liquiditätsplan-2.Jahr'!N14+'Liquiditätsplan-2.Jahr'!N15)*B9+('Liquiditätsplan-2.Jahr'!O14+'Liquiditätsplan-2.Jahr'!O15)*B8</f>
        <v>0</v>
      </c>
      <c r="E19" s="666">
        <f>('Liquiditätsplan-2.Jahr'!O14+'Liquiditätsplan-2.Jahr'!O15)*B9</f>
        <v>0</v>
      </c>
      <c r="F19" s="666"/>
      <c r="G19" s="666"/>
      <c r="H19" s="666"/>
      <c r="I19" s="666"/>
      <c r="J19" s="666"/>
      <c r="K19" s="666"/>
      <c r="L19" s="666"/>
      <c r="M19" s="666"/>
      <c r="N19" s="666"/>
      <c r="O19" s="666"/>
      <c r="P19" s="682">
        <f>SUM(D19:O19)</f>
        <v>0</v>
      </c>
      <c r="Q19" s="693"/>
      <c r="R19" s="637"/>
      <c r="S19" s="637"/>
      <c r="T19" s="637"/>
      <c r="U19" s="637"/>
      <c r="V19" s="637"/>
      <c r="W19" s="637"/>
      <c r="X19" s="637"/>
      <c r="Y19" s="637"/>
      <c r="Z19" s="637"/>
      <c r="AA19" s="637"/>
      <c r="AB19" s="637"/>
      <c r="AC19" s="637"/>
    </row>
    <row r="20" spans="1:29" s="1" customFormat="1" ht="16.5" thickBot="1">
      <c r="A20" s="664" t="s">
        <v>296</v>
      </c>
      <c r="B20" s="735"/>
      <c r="C20" s="837"/>
      <c r="D20" s="837"/>
      <c r="E20" s="837"/>
      <c r="F20" s="837"/>
      <c r="G20" s="837"/>
      <c r="H20" s="837"/>
      <c r="I20" s="837"/>
      <c r="J20" s="837"/>
      <c r="K20" s="837"/>
      <c r="L20" s="837"/>
      <c r="M20" s="837"/>
      <c r="N20" s="837"/>
      <c r="O20" s="839"/>
      <c r="P20" s="668">
        <f>SUM(D20:O20)</f>
        <v>0</v>
      </c>
      <c r="Q20" s="663" t="str">
        <f>IF(ABS(P20-C20)&gt;100,"Überprüfe Eintragung","")</f>
        <v/>
      </c>
      <c r="R20" s="637"/>
      <c r="S20" s="637"/>
      <c r="T20" s="637"/>
      <c r="U20" s="637"/>
      <c r="V20" s="637"/>
      <c r="W20" s="637"/>
      <c r="X20" s="637"/>
      <c r="Y20" s="637"/>
      <c r="Z20" s="637"/>
      <c r="AA20" s="637"/>
      <c r="AB20" s="637"/>
      <c r="AC20" s="637"/>
    </row>
    <row r="21" spans="1:29" s="1" customFormat="1" ht="17.25" thickTop="1" thickBot="1">
      <c r="A21" s="684" t="s">
        <v>191</v>
      </c>
      <c r="B21" s="743"/>
      <c r="C21" s="686">
        <f>C18+C19+C20</f>
        <v>0</v>
      </c>
      <c r="D21" s="686">
        <f t="shared" ref="D21:O21" si="4">D18+D19+D20</f>
        <v>0</v>
      </c>
      <c r="E21" s="686">
        <f t="shared" si="4"/>
        <v>0</v>
      </c>
      <c r="F21" s="686">
        <f t="shared" si="4"/>
        <v>0</v>
      </c>
      <c r="G21" s="686">
        <f t="shared" si="4"/>
        <v>0</v>
      </c>
      <c r="H21" s="686">
        <f t="shared" si="4"/>
        <v>0</v>
      </c>
      <c r="I21" s="686">
        <f t="shared" si="4"/>
        <v>0</v>
      </c>
      <c r="J21" s="686">
        <f t="shared" si="4"/>
        <v>0</v>
      </c>
      <c r="K21" s="686">
        <f t="shared" si="4"/>
        <v>0</v>
      </c>
      <c r="L21" s="686">
        <f t="shared" si="4"/>
        <v>0</v>
      </c>
      <c r="M21" s="686">
        <f t="shared" si="4"/>
        <v>0</v>
      </c>
      <c r="N21" s="686">
        <f t="shared" si="4"/>
        <v>0</v>
      </c>
      <c r="O21" s="686">
        <f t="shared" si="4"/>
        <v>0</v>
      </c>
      <c r="P21" s="688">
        <f>SUM(D21:O21)</f>
        <v>0</v>
      </c>
      <c r="Q21" s="693"/>
      <c r="R21" s="637"/>
      <c r="S21" s="637"/>
      <c r="T21" s="637"/>
      <c r="U21" s="637"/>
      <c r="V21" s="637"/>
      <c r="W21" s="637"/>
      <c r="X21" s="637"/>
      <c r="Y21" s="637"/>
      <c r="Z21" s="637"/>
      <c r="AA21" s="637"/>
      <c r="AB21" s="637"/>
      <c r="AC21" s="637"/>
    </row>
    <row r="22" spans="1:29" s="1" customFormat="1" ht="16.5" thickTop="1">
      <c r="A22" s="637"/>
      <c r="B22" s="746"/>
      <c r="C22" s="690"/>
      <c r="D22" s="691"/>
      <c r="E22" s="691"/>
      <c r="F22" s="691"/>
      <c r="G22" s="691"/>
      <c r="H22" s="691"/>
      <c r="I22" s="691"/>
      <c r="J22" s="691"/>
      <c r="K22" s="691"/>
      <c r="L22" s="691"/>
      <c r="M22" s="691"/>
      <c r="N22" s="691"/>
      <c r="O22" s="691"/>
      <c r="P22" s="691"/>
      <c r="Q22" s="693"/>
      <c r="R22" s="637"/>
      <c r="S22" s="637"/>
      <c r="T22" s="637"/>
      <c r="U22" s="637"/>
      <c r="V22" s="637"/>
      <c r="W22" s="637"/>
      <c r="X22" s="637"/>
      <c r="Y22" s="637"/>
      <c r="Z22" s="637"/>
      <c r="AA22" s="637"/>
      <c r="AB22" s="637"/>
      <c r="AC22" s="637"/>
    </row>
    <row r="23" spans="1:29" s="1" customFormat="1" ht="15.75" customHeight="1">
      <c r="A23" s="673" t="s">
        <v>106</v>
      </c>
      <c r="B23" s="739"/>
      <c r="C23" s="675"/>
      <c r="D23" s="692"/>
      <c r="E23" s="692"/>
      <c r="F23" s="692"/>
      <c r="G23" s="692"/>
      <c r="H23" s="692"/>
      <c r="I23" s="692"/>
      <c r="J23" s="692"/>
      <c r="K23" s="692"/>
      <c r="L23" s="692"/>
      <c r="M23" s="692"/>
      <c r="N23" s="692"/>
      <c r="O23" s="692"/>
      <c r="P23" s="692"/>
      <c r="Q23" s="693"/>
      <c r="R23" s="637"/>
      <c r="S23" s="637"/>
      <c r="T23" s="637"/>
      <c r="U23" s="637"/>
      <c r="V23" s="637"/>
      <c r="W23" s="637"/>
      <c r="X23" s="637"/>
      <c r="Y23" s="637"/>
      <c r="Z23" s="637"/>
      <c r="AA23" s="637"/>
      <c r="AB23" s="637"/>
      <c r="AC23" s="637"/>
    </row>
    <row r="24" spans="1:29" s="1" customFormat="1" ht="15.75" customHeight="1">
      <c r="A24" s="677" t="s">
        <v>83</v>
      </c>
      <c r="B24" s="740" t="s">
        <v>82</v>
      </c>
      <c r="C24" s="679">
        <f>Rentabilität!I33</f>
        <v>0</v>
      </c>
      <c r="D24" s="838">
        <f>D14*Rentabilität!$J33/100</f>
        <v>0</v>
      </c>
      <c r="E24" s="838">
        <f>E14*Rentabilität!$J33/100</f>
        <v>0</v>
      </c>
      <c r="F24" s="838">
        <f>F14*Rentabilität!$J33/100</f>
        <v>0</v>
      </c>
      <c r="G24" s="838">
        <f>G14*Rentabilität!$J33/100</f>
        <v>0</v>
      </c>
      <c r="H24" s="838">
        <f>H14*Rentabilität!$J33/100</f>
        <v>0</v>
      </c>
      <c r="I24" s="838">
        <f>I14*Rentabilität!$J33/100</f>
        <v>0</v>
      </c>
      <c r="J24" s="838">
        <f>J14*Rentabilität!$J33/100</f>
        <v>0</v>
      </c>
      <c r="K24" s="838">
        <f>K14*Rentabilität!$J33/100</f>
        <v>0</v>
      </c>
      <c r="L24" s="838">
        <f>L14*Rentabilität!$J33/100</f>
        <v>0</v>
      </c>
      <c r="M24" s="838">
        <f>M14*Rentabilität!$J33/100</f>
        <v>0</v>
      </c>
      <c r="N24" s="838">
        <f>N14*Rentabilität!$J33/100</f>
        <v>0</v>
      </c>
      <c r="O24" s="838">
        <f>O14*Rentabilität!$J33/100</f>
        <v>0</v>
      </c>
      <c r="P24" s="681">
        <f>SUM(D24:O24)</f>
        <v>0</v>
      </c>
      <c r="Q24" s="663" t="str">
        <f>IF(AND(ABS(P24-C24)&gt;50,P24&lt;&gt;0),"Überprüfe Eintragung","")</f>
        <v/>
      </c>
      <c r="R24" s="637"/>
      <c r="S24" s="637"/>
      <c r="T24" s="637"/>
      <c r="U24" s="637"/>
      <c r="V24" s="637"/>
      <c r="W24" s="637"/>
      <c r="X24" s="637"/>
      <c r="Y24" s="637"/>
      <c r="Z24" s="637"/>
      <c r="AA24" s="637"/>
      <c r="AB24" s="637"/>
      <c r="AC24" s="637"/>
    </row>
    <row r="25" spans="1:29" s="1" customFormat="1" ht="15.75" customHeight="1">
      <c r="A25" s="664" t="s">
        <v>84</v>
      </c>
      <c r="B25" s="737" t="s">
        <v>82</v>
      </c>
      <c r="C25" s="666">
        <f>Rentabilität!I22</f>
        <v>0</v>
      </c>
      <c r="D25" s="837">
        <f>D14*Rentabilität!$J22/100</f>
        <v>0</v>
      </c>
      <c r="E25" s="837">
        <f>E14*Rentabilität!$J22/100</f>
        <v>0</v>
      </c>
      <c r="F25" s="837">
        <f>F14*Rentabilität!$J22/100</f>
        <v>0</v>
      </c>
      <c r="G25" s="837">
        <f>G14*Rentabilität!$J22/100</f>
        <v>0</v>
      </c>
      <c r="H25" s="837">
        <f>H14*Rentabilität!$J22/100</f>
        <v>0</v>
      </c>
      <c r="I25" s="837">
        <f>I14*Rentabilität!$J22/100</f>
        <v>0</v>
      </c>
      <c r="J25" s="837">
        <f>J14*Rentabilität!$J22/100</f>
        <v>0</v>
      </c>
      <c r="K25" s="837">
        <f>K14*Rentabilität!$J22/100</f>
        <v>0</v>
      </c>
      <c r="L25" s="837">
        <f>L14*Rentabilität!$J22/100</f>
        <v>0</v>
      </c>
      <c r="M25" s="837">
        <f>M14*Rentabilität!$J22/100</f>
        <v>0</v>
      </c>
      <c r="N25" s="837">
        <f>N14*Rentabilität!$J22/100</f>
        <v>0</v>
      </c>
      <c r="O25" s="837">
        <f>O14*Rentabilität!$J22/100</f>
        <v>0</v>
      </c>
      <c r="P25" s="682">
        <f>SUM(D25:O25)</f>
        <v>0</v>
      </c>
      <c r="Q25" s="663" t="str">
        <f t="shared" ref="Q25:Q49" si="5">IF(AND(ABS(P25-C25)&gt;50,P25&lt;&gt;0),"Überprüfe Eintragung","")</f>
        <v/>
      </c>
      <c r="R25" s="637"/>
      <c r="S25" s="637"/>
      <c r="T25" s="637"/>
      <c r="U25" s="637"/>
      <c r="V25" s="637"/>
      <c r="W25" s="637"/>
      <c r="X25" s="637"/>
      <c r="Y25" s="637"/>
      <c r="Z25" s="637"/>
      <c r="AA25" s="637"/>
      <c r="AB25" s="637"/>
      <c r="AC25" s="637"/>
    </row>
    <row r="26" spans="1:29" s="1" customFormat="1" ht="15.75" customHeight="1">
      <c r="A26" s="664" t="s">
        <v>124</v>
      </c>
      <c r="B26" s="737" t="s">
        <v>81</v>
      </c>
      <c r="C26" s="666">
        <f>Rentabilität!I35</f>
        <v>0</v>
      </c>
      <c r="D26" s="837">
        <f>Hilfstabelle!B95</f>
        <v>0</v>
      </c>
      <c r="E26" s="837">
        <f>Hilfstabelle!C95</f>
        <v>0</v>
      </c>
      <c r="F26" s="837">
        <f>Hilfstabelle!D95</f>
        <v>0</v>
      </c>
      <c r="G26" s="837">
        <f>Hilfstabelle!E95</f>
        <v>0</v>
      </c>
      <c r="H26" s="837">
        <f>Hilfstabelle!F95</f>
        <v>0</v>
      </c>
      <c r="I26" s="837">
        <f>Hilfstabelle!G95</f>
        <v>0</v>
      </c>
      <c r="J26" s="837">
        <f>Hilfstabelle!H95</f>
        <v>0</v>
      </c>
      <c r="K26" s="837">
        <f>Hilfstabelle!I95</f>
        <v>0</v>
      </c>
      <c r="L26" s="837">
        <f>Hilfstabelle!J95</f>
        <v>0</v>
      </c>
      <c r="M26" s="837">
        <f>Hilfstabelle!K95</f>
        <v>0</v>
      </c>
      <c r="N26" s="837">
        <f>Hilfstabelle!L95</f>
        <v>0</v>
      </c>
      <c r="O26" s="837">
        <f>Hilfstabelle!M95</f>
        <v>0</v>
      </c>
      <c r="P26" s="682">
        <f>SUM(D26:O26)</f>
        <v>0</v>
      </c>
      <c r="Q26" s="663" t="str">
        <f t="shared" si="5"/>
        <v/>
      </c>
      <c r="R26" s="637"/>
      <c r="S26" s="637"/>
      <c r="T26" s="637"/>
      <c r="U26" s="637"/>
      <c r="V26" s="637"/>
      <c r="W26" s="637"/>
      <c r="X26" s="637"/>
      <c r="Y26" s="637"/>
      <c r="Z26" s="637"/>
      <c r="AA26" s="637"/>
      <c r="AB26" s="637"/>
      <c r="AC26" s="637"/>
    </row>
    <row r="27" spans="1:29" s="1" customFormat="1" ht="15.75" customHeight="1">
      <c r="A27" s="664" t="str">
        <f>'übrige Kosten'!A10</f>
        <v>Raumkosten (Miete, Pacht)</v>
      </c>
      <c r="B27" s="896" t="str">
        <f>'Liquiditätsplan-2.Jahr'!B27</f>
        <v>nein</v>
      </c>
      <c r="C27" s="666">
        <f>'übrige Kosten'!G10</f>
        <v>0</v>
      </c>
      <c r="D27" s="837">
        <f>$C27/12</f>
        <v>0</v>
      </c>
      <c r="E27" s="837">
        <f t="shared" ref="E27:O43" si="6">$C27/12</f>
        <v>0</v>
      </c>
      <c r="F27" s="837">
        <f t="shared" si="6"/>
        <v>0</v>
      </c>
      <c r="G27" s="837">
        <f t="shared" si="6"/>
        <v>0</v>
      </c>
      <c r="H27" s="837">
        <f t="shared" si="6"/>
        <v>0</v>
      </c>
      <c r="I27" s="837">
        <f t="shared" si="6"/>
        <v>0</v>
      </c>
      <c r="J27" s="837">
        <f t="shared" si="6"/>
        <v>0</v>
      </c>
      <c r="K27" s="837">
        <f t="shared" si="6"/>
        <v>0</v>
      </c>
      <c r="L27" s="837">
        <f t="shared" si="6"/>
        <v>0</v>
      </c>
      <c r="M27" s="837">
        <f t="shared" si="6"/>
        <v>0</v>
      </c>
      <c r="N27" s="837">
        <f t="shared" si="6"/>
        <v>0</v>
      </c>
      <c r="O27" s="837">
        <f t="shared" si="6"/>
        <v>0</v>
      </c>
      <c r="P27" s="682">
        <f t="shared" ref="P27:P54" si="7">SUM(D27:O27)</f>
        <v>0</v>
      </c>
      <c r="Q27" s="663" t="str">
        <f t="shared" si="5"/>
        <v/>
      </c>
      <c r="R27" s="637"/>
      <c r="S27" s="637"/>
      <c r="T27" s="637"/>
      <c r="U27" s="637"/>
      <c r="V27" s="637"/>
      <c r="W27" s="637"/>
      <c r="X27" s="637"/>
      <c r="Y27" s="637"/>
      <c r="Z27" s="637"/>
      <c r="AA27" s="637"/>
      <c r="AB27" s="637"/>
      <c r="AC27" s="637"/>
    </row>
    <row r="28" spans="1:29" s="1" customFormat="1" ht="15.75" customHeight="1">
      <c r="A28" s="664" t="str">
        <f>'übrige Kosten'!A11</f>
        <v>Energiekosten (Strom, Heizung, Wasser)</v>
      </c>
      <c r="B28" s="737" t="s">
        <v>82</v>
      </c>
      <c r="C28" s="666">
        <f>'übrige Kosten'!G11</f>
        <v>0</v>
      </c>
      <c r="D28" s="837">
        <f t="shared" ref="D28:D40" si="8">$C28/12</f>
        <v>0</v>
      </c>
      <c r="E28" s="837">
        <f t="shared" si="6"/>
        <v>0</v>
      </c>
      <c r="F28" s="837">
        <f t="shared" si="6"/>
        <v>0</v>
      </c>
      <c r="G28" s="837">
        <f t="shared" si="6"/>
        <v>0</v>
      </c>
      <c r="H28" s="837">
        <f t="shared" si="6"/>
        <v>0</v>
      </c>
      <c r="I28" s="837">
        <f t="shared" si="6"/>
        <v>0</v>
      </c>
      <c r="J28" s="837">
        <f t="shared" si="6"/>
        <v>0</v>
      </c>
      <c r="K28" s="837">
        <f t="shared" si="6"/>
        <v>0</v>
      </c>
      <c r="L28" s="837">
        <f t="shared" si="6"/>
        <v>0</v>
      </c>
      <c r="M28" s="837">
        <f t="shared" si="6"/>
        <v>0</v>
      </c>
      <c r="N28" s="837">
        <f t="shared" si="6"/>
        <v>0</v>
      </c>
      <c r="O28" s="837">
        <f t="shared" si="6"/>
        <v>0</v>
      </c>
      <c r="P28" s="682">
        <f t="shared" si="7"/>
        <v>0</v>
      </c>
      <c r="Q28" s="663" t="str">
        <f t="shared" si="5"/>
        <v/>
      </c>
      <c r="R28" s="637"/>
      <c r="S28" s="637"/>
      <c r="T28" s="637"/>
      <c r="U28" s="637"/>
      <c r="V28" s="637"/>
      <c r="W28" s="637"/>
      <c r="X28" s="637"/>
      <c r="Y28" s="637"/>
      <c r="Z28" s="637"/>
      <c r="AA28" s="637"/>
      <c r="AB28" s="637"/>
      <c r="AC28" s="637"/>
    </row>
    <row r="29" spans="1:29" s="1" customFormat="1" ht="15.75" customHeight="1">
      <c r="A29" s="664" t="str">
        <f>'übrige Kosten'!A12</f>
        <v>Versicherung, Beiträge</v>
      </c>
      <c r="B29" s="737" t="s">
        <v>81</v>
      </c>
      <c r="C29" s="666">
        <f>'übrige Kosten'!G12</f>
        <v>0</v>
      </c>
      <c r="D29" s="837">
        <f t="shared" si="8"/>
        <v>0</v>
      </c>
      <c r="E29" s="837">
        <f t="shared" si="6"/>
        <v>0</v>
      </c>
      <c r="F29" s="837">
        <f t="shared" si="6"/>
        <v>0</v>
      </c>
      <c r="G29" s="837">
        <f t="shared" si="6"/>
        <v>0</v>
      </c>
      <c r="H29" s="837">
        <f t="shared" si="6"/>
        <v>0</v>
      </c>
      <c r="I29" s="837">
        <f t="shared" si="6"/>
        <v>0</v>
      </c>
      <c r="J29" s="837">
        <f t="shared" si="6"/>
        <v>0</v>
      </c>
      <c r="K29" s="837">
        <f t="shared" si="6"/>
        <v>0</v>
      </c>
      <c r="L29" s="837">
        <f t="shared" si="6"/>
        <v>0</v>
      </c>
      <c r="M29" s="837">
        <f t="shared" si="6"/>
        <v>0</v>
      </c>
      <c r="N29" s="837">
        <f t="shared" si="6"/>
        <v>0</v>
      </c>
      <c r="O29" s="837">
        <f t="shared" si="6"/>
        <v>0</v>
      </c>
      <c r="P29" s="682">
        <f t="shared" si="7"/>
        <v>0</v>
      </c>
      <c r="Q29" s="663" t="str">
        <f t="shared" si="5"/>
        <v/>
      </c>
      <c r="R29" s="637"/>
      <c r="S29" s="637"/>
      <c r="T29" s="637"/>
      <c r="U29" s="637"/>
      <c r="V29" s="637"/>
      <c r="W29" s="637"/>
      <c r="X29" s="637"/>
      <c r="Y29" s="637"/>
      <c r="Z29" s="637"/>
      <c r="AA29" s="637"/>
      <c r="AB29" s="637"/>
      <c r="AC29" s="637"/>
    </row>
    <row r="30" spans="1:29" s="1" customFormat="1" ht="15.75" customHeight="1">
      <c r="A30" s="664" t="str">
        <f>'übrige Kosten'!A13</f>
        <v>Kfz-Kosten (incl. Leasing, Steuern, Vers., Rep., ohne AfA)</v>
      </c>
      <c r="B30" s="737" t="s">
        <v>82</v>
      </c>
      <c r="C30" s="666">
        <f>'übrige Kosten'!G13</f>
        <v>0</v>
      </c>
      <c r="D30" s="837">
        <f t="shared" si="8"/>
        <v>0</v>
      </c>
      <c r="E30" s="837">
        <f t="shared" si="6"/>
        <v>0</v>
      </c>
      <c r="F30" s="837">
        <f t="shared" si="6"/>
        <v>0</v>
      </c>
      <c r="G30" s="837">
        <f t="shared" si="6"/>
        <v>0</v>
      </c>
      <c r="H30" s="837">
        <f t="shared" si="6"/>
        <v>0</v>
      </c>
      <c r="I30" s="837">
        <f t="shared" si="6"/>
        <v>0</v>
      </c>
      <c r="J30" s="837">
        <f t="shared" si="6"/>
        <v>0</v>
      </c>
      <c r="K30" s="837">
        <f t="shared" si="6"/>
        <v>0</v>
      </c>
      <c r="L30" s="837">
        <f t="shared" si="6"/>
        <v>0</v>
      </c>
      <c r="M30" s="837">
        <f t="shared" si="6"/>
        <v>0</v>
      </c>
      <c r="N30" s="837">
        <f t="shared" si="6"/>
        <v>0</v>
      </c>
      <c r="O30" s="837">
        <f t="shared" si="6"/>
        <v>0</v>
      </c>
      <c r="P30" s="682">
        <f t="shared" si="7"/>
        <v>0</v>
      </c>
      <c r="Q30" s="663" t="str">
        <f t="shared" si="5"/>
        <v/>
      </c>
      <c r="R30" s="637"/>
      <c r="S30" s="637"/>
      <c r="T30" s="637"/>
      <c r="U30" s="637"/>
      <c r="V30" s="637"/>
      <c r="W30" s="637"/>
      <c r="X30" s="637"/>
      <c r="Y30" s="637"/>
      <c r="Z30" s="637"/>
      <c r="AA30" s="637"/>
      <c r="AB30" s="637"/>
      <c r="AC30" s="637"/>
    </row>
    <row r="31" spans="1:29" s="1" customFormat="1" ht="15.75" customHeight="1">
      <c r="A31" s="664" t="str">
        <f>'übrige Kosten'!A14</f>
        <v>Werbung  / Reisekosten</v>
      </c>
      <c r="B31" s="737" t="s">
        <v>82</v>
      </c>
      <c r="C31" s="666">
        <f>'übrige Kosten'!G14</f>
        <v>0</v>
      </c>
      <c r="D31" s="837">
        <f t="shared" si="8"/>
        <v>0</v>
      </c>
      <c r="E31" s="837">
        <f t="shared" si="6"/>
        <v>0</v>
      </c>
      <c r="F31" s="837">
        <f t="shared" si="6"/>
        <v>0</v>
      </c>
      <c r="G31" s="837">
        <f t="shared" si="6"/>
        <v>0</v>
      </c>
      <c r="H31" s="837">
        <f t="shared" si="6"/>
        <v>0</v>
      </c>
      <c r="I31" s="837">
        <f t="shared" si="6"/>
        <v>0</v>
      </c>
      <c r="J31" s="837">
        <f t="shared" si="6"/>
        <v>0</v>
      </c>
      <c r="K31" s="837">
        <f t="shared" si="6"/>
        <v>0</v>
      </c>
      <c r="L31" s="837">
        <f t="shared" si="6"/>
        <v>0</v>
      </c>
      <c r="M31" s="837">
        <f t="shared" si="6"/>
        <v>0</v>
      </c>
      <c r="N31" s="837">
        <f t="shared" si="6"/>
        <v>0</v>
      </c>
      <c r="O31" s="837">
        <f t="shared" si="6"/>
        <v>0</v>
      </c>
      <c r="P31" s="682">
        <f t="shared" si="7"/>
        <v>0</v>
      </c>
      <c r="Q31" s="663" t="str">
        <f t="shared" si="5"/>
        <v/>
      </c>
      <c r="R31" s="637"/>
      <c r="S31" s="637"/>
      <c r="T31" s="637"/>
      <c r="U31" s="637"/>
      <c r="V31" s="637"/>
      <c r="W31" s="637"/>
      <c r="X31" s="637"/>
      <c r="Y31" s="637"/>
      <c r="Z31" s="637"/>
      <c r="AA31" s="637"/>
      <c r="AB31" s="637"/>
      <c r="AC31" s="637"/>
    </row>
    <row r="32" spans="1:29" s="1" customFormat="1" ht="15.75" customHeight="1">
      <c r="A32" s="664" t="str">
        <f>'übrige Kosten'!A15</f>
        <v>Kosten der Warenabgabe (incl.  Gewährleistungen)</v>
      </c>
      <c r="B32" s="737" t="s">
        <v>82</v>
      </c>
      <c r="C32" s="666">
        <f>'übrige Kosten'!G15</f>
        <v>0</v>
      </c>
      <c r="D32" s="837">
        <f t="shared" si="8"/>
        <v>0</v>
      </c>
      <c r="E32" s="837">
        <f t="shared" si="6"/>
        <v>0</v>
      </c>
      <c r="F32" s="837">
        <f t="shared" si="6"/>
        <v>0</v>
      </c>
      <c r="G32" s="837">
        <f t="shared" si="6"/>
        <v>0</v>
      </c>
      <c r="H32" s="837">
        <f t="shared" si="6"/>
        <v>0</v>
      </c>
      <c r="I32" s="837">
        <f t="shared" si="6"/>
        <v>0</v>
      </c>
      <c r="J32" s="837">
        <f t="shared" si="6"/>
        <v>0</v>
      </c>
      <c r="K32" s="837">
        <f t="shared" si="6"/>
        <v>0</v>
      </c>
      <c r="L32" s="837">
        <f t="shared" si="6"/>
        <v>0</v>
      </c>
      <c r="M32" s="837">
        <f t="shared" si="6"/>
        <v>0</v>
      </c>
      <c r="N32" s="837">
        <f t="shared" si="6"/>
        <v>0</v>
      </c>
      <c r="O32" s="837">
        <f t="shared" si="6"/>
        <v>0</v>
      </c>
      <c r="P32" s="682">
        <f t="shared" si="7"/>
        <v>0</v>
      </c>
      <c r="Q32" s="663" t="str">
        <f t="shared" si="5"/>
        <v/>
      </c>
      <c r="R32" s="637"/>
      <c r="S32" s="637"/>
      <c r="T32" s="637"/>
      <c r="U32" s="637"/>
      <c r="V32" s="637"/>
      <c r="W32" s="637"/>
      <c r="X32" s="637"/>
      <c r="Y32" s="637"/>
      <c r="Z32" s="637"/>
      <c r="AA32" s="637"/>
      <c r="AB32" s="637"/>
      <c r="AC32" s="637"/>
    </row>
    <row r="33" spans="1:29" s="1" customFormat="1" ht="15.75" customHeight="1">
      <c r="A33" s="664" t="str">
        <f>'übrige Kosten'!A17</f>
        <v>Reparaturen, Instandhaltung</v>
      </c>
      <c r="B33" s="737" t="s">
        <v>82</v>
      </c>
      <c r="C33" s="666">
        <f>'übrige Kosten'!G17</f>
        <v>0</v>
      </c>
      <c r="D33" s="837">
        <f t="shared" si="8"/>
        <v>0</v>
      </c>
      <c r="E33" s="837">
        <f t="shared" si="6"/>
        <v>0</v>
      </c>
      <c r="F33" s="837">
        <f t="shared" si="6"/>
        <v>0</v>
      </c>
      <c r="G33" s="837">
        <f t="shared" si="6"/>
        <v>0</v>
      </c>
      <c r="H33" s="837">
        <f t="shared" si="6"/>
        <v>0</v>
      </c>
      <c r="I33" s="837">
        <f t="shared" si="6"/>
        <v>0</v>
      </c>
      <c r="J33" s="837">
        <f t="shared" si="6"/>
        <v>0</v>
      </c>
      <c r="K33" s="837">
        <f t="shared" si="6"/>
        <v>0</v>
      </c>
      <c r="L33" s="837">
        <f t="shared" si="6"/>
        <v>0</v>
      </c>
      <c r="M33" s="837">
        <f t="shared" si="6"/>
        <v>0</v>
      </c>
      <c r="N33" s="837">
        <f t="shared" si="6"/>
        <v>0</v>
      </c>
      <c r="O33" s="837">
        <f t="shared" si="6"/>
        <v>0</v>
      </c>
      <c r="P33" s="682">
        <f t="shared" si="7"/>
        <v>0</v>
      </c>
      <c r="Q33" s="663" t="str">
        <f t="shared" si="5"/>
        <v/>
      </c>
      <c r="R33" s="637"/>
      <c r="S33" s="637"/>
      <c r="T33" s="637"/>
      <c r="U33" s="637"/>
      <c r="V33" s="637"/>
      <c r="W33" s="637"/>
      <c r="X33" s="637"/>
      <c r="Y33" s="637"/>
      <c r="Z33" s="637"/>
      <c r="AA33" s="637"/>
      <c r="AB33" s="637"/>
      <c r="AC33" s="637"/>
    </row>
    <row r="34" spans="1:29" s="1" customFormat="1" ht="15.75" customHeight="1">
      <c r="A34" s="664" t="str">
        <f>'übrige Kosten'!A18</f>
        <v>Büro (Telefon, Telefax, Internet)</v>
      </c>
      <c r="B34" s="737" t="s">
        <v>82</v>
      </c>
      <c r="C34" s="666">
        <f>'übrige Kosten'!G18</f>
        <v>0</v>
      </c>
      <c r="D34" s="837">
        <f t="shared" si="8"/>
        <v>0</v>
      </c>
      <c r="E34" s="837">
        <f t="shared" si="6"/>
        <v>0</v>
      </c>
      <c r="F34" s="837">
        <f t="shared" si="6"/>
        <v>0</v>
      </c>
      <c r="G34" s="837">
        <f t="shared" si="6"/>
        <v>0</v>
      </c>
      <c r="H34" s="837">
        <f t="shared" si="6"/>
        <v>0</v>
      </c>
      <c r="I34" s="837">
        <f t="shared" si="6"/>
        <v>0</v>
      </c>
      <c r="J34" s="837">
        <f t="shared" si="6"/>
        <v>0</v>
      </c>
      <c r="K34" s="837">
        <f t="shared" si="6"/>
        <v>0</v>
      </c>
      <c r="L34" s="837">
        <f t="shared" si="6"/>
        <v>0</v>
      </c>
      <c r="M34" s="837">
        <f t="shared" si="6"/>
        <v>0</v>
      </c>
      <c r="N34" s="837">
        <f t="shared" si="6"/>
        <v>0</v>
      </c>
      <c r="O34" s="837">
        <f t="shared" si="6"/>
        <v>0</v>
      </c>
      <c r="P34" s="682">
        <f t="shared" si="7"/>
        <v>0</v>
      </c>
      <c r="Q34" s="663" t="str">
        <f t="shared" si="5"/>
        <v/>
      </c>
      <c r="R34" s="637"/>
      <c r="S34" s="637"/>
      <c r="T34" s="637"/>
      <c r="U34" s="637"/>
      <c r="V34" s="637"/>
      <c r="W34" s="637"/>
      <c r="X34" s="637"/>
      <c r="Y34" s="637"/>
      <c r="Z34" s="637"/>
      <c r="AA34" s="637"/>
      <c r="AB34" s="637"/>
      <c r="AC34" s="637"/>
    </row>
    <row r="35" spans="1:29" s="1" customFormat="1" ht="15.75" customHeight="1">
      <c r="A35" s="664" t="str">
        <f>'übrige Kosten'!A19</f>
        <v>Büro (Porto, Zeitschriften, sonst. Bürobedarf)</v>
      </c>
      <c r="B35" s="737" t="s">
        <v>82</v>
      </c>
      <c r="C35" s="666">
        <f>'übrige Kosten'!G19</f>
        <v>0</v>
      </c>
      <c r="D35" s="837">
        <f t="shared" si="8"/>
        <v>0</v>
      </c>
      <c r="E35" s="837">
        <f t="shared" si="6"/>
        <v>0</v>
      </c>
      <c r="F35" s="837">
        <f t="shared" si="6"/>
        <v>0</v>
      </c>
      <c r="G35" s="837">
        <f t="shared" si="6"/>
        <v>0</v>
      </c>
      <c r="H35" s="837">
        <f t="shared" si="6"/>
        <v>0</v>
      </c>
      <c r="I35" s="837">
        <f t="shared" si="6"/>
        <v>0</v>
      </c>
      <c r="J35" s="837">
        <f t="shared" si="6"/>
        <v>0</v>
      </c>
      <c r="K35" s="837">
        <f t="shared" si="6"/>
        <v>0</v>
      </c>
      <c r="L35" s="837">
        <f t="shared" si="6"/>
        <v>0</v>
      </c>
      <c r="M35" s="837">
        <f t="shared" si="6"/>
        <v>0</v>
      </c>
      <c r="N35" s="837">
        <f t="shared" si="6"/>
        <v>0</v>
      </c>
      <c r="O35" s="837">
        <f t="shared" si="6"/>
        <v>0</v>
      </c>
      <c r="P35" s="682">
        <f t="shared" si="7"/>
        <v>0</v>
      </c>
      <c r="Q35" s="663" t="str">
        <f t="shared" si="5"/>
        <v/>
      </c>
      <c r="R35" s="637"/>
      <c r="S35" s="637"/>
      <c r="T35" s="637"/>
      <c r="U35" s="637"/>
      <c r="V35" s="637"/>
      <c r="W35" s="637"/>
      <c r="X35" s="637"/>
      <c r="Y35" s="637"/>
      <c r="Z35" s="637"/>
      <c r="AA35" s="637"/>
      <c r="AB35" s="637"/>
      <c r="AC35" s="637"/>
    </row>
    <row r="36" spans="1:29" s="1" customFormat="1" ht="15.75" customHeight="1">
      <c r="A36" s="664" t="str">
        <f>'übrige Kosten'!A20</f>
        <v>Buchführung und Abschlusskosten / Beratungskosten</v>
      </c>
      <c r="B36" s="737" t="s">
        <v>82</v>
      </c>
      <c r="C36" s="666">
        <f>'übrige Kosten'!G20</f>
        <v>0</v>
      </c>
      <c r="D36" s="837">
        <f t="shared" si="8"/>
        <v>0</v>
      </c>
      <c r="E36" s="837">
        <f t="shared" si="6"/>
        <v>0</v>
      </c>
      <c r="F36" s="837">
        <f t="shared" si="6"/>
        <v>0</v>
      </c>
      <c r="G36" s="837">
        <f t="shared" si="6"/>
        <v>0</v>
      </c>
      <c r="H36" s="837">
        <f t="shared" si="6"/>
        <v>0</v>
      </c>
      <c r="I36" s="837">
        <f t="shared" si="6"/>
        <v>0</v>
      </c>
      <c r="J36" s="837">
        <f t="shared" si="6"/>
        <v>0</v>
      </c>
      <c r="K36" s="837">
        <f t="shared" si="6"/>
        <v>0</v>
      </c>
      <c r="L36" s="837">
        <f t="shared" si="6"/>
        <v>0</v>
      </c>
      <c r="M36" s="837">
        <f t="shared" si="6"/>
        <v>0</v>
      </c>
      <c r="N36" s="837">
        <f t="shared" si="6"/>
        <v>0</v>
      </c>
      <c r="O36" s="837">
        <f t="shared" si="6"/>
        <v>0</v>
      </c>
      <c r="P36" s="682">
        <f t="shared" si="7"/>
        <v>0</v>
      </c>
      <c r="Q36" s="663" t="str">
        <f t="shared" si="5"/>
        <v/>
      </c>
      <c r="R36" s="637"/>
      <c r="S36" s="637"/>
      <c r="T36" s="637"/>
      <c r="U36" s="637"/>
      <c r="V36" s="637"/>
      <c r="W36" s="637"/>
      <c r="X36" s="637"/>
      <c r="Y36" s="637"/>
      <c r="Z36" s="637"/>
      <c r="AA36" s="637"/>
      <c r="AB36" s="637"/>
      <c r="AC36" s="637"/>
    </row>
    <row r="37" spans="1:29" s="1" customFormat="1" ht="15.75" customHeight="1">
      <c r="A37" s="664" t="str">
        <f>'übrige Kosten'!A21</f>
        <v>Miete / Leasing (ohne Kfz) für bewegliche Wirtschaftsgüter</v>
      </c>
      <c r="B37" s="737" t="s">
        <v>82</v>
      </c>
      <c r="C37" s="666">
        <f>'übrige Kosten'!G21</f>
        <v>0</v>
      </c>
      <c r="D37" s="837">
        <f t="shared" si="8"/>
        <v>0</v>
      </c>
      <c r="E37" s="837">
        <f t="shared" si="6"/>
        <v>0</v>
      </c>
      <c r="F37" s="837">
        <f t="shared" si="6"/>
        <v>0</v>
      </c>
      <c r="G37" s="837">
        <f t="shared" si="6"/>
        <v>0</v>
      </c>
      <c r="H37" s="837">
        <f t="shared" si="6"/>
        <v>0</v>
      </c>
      <c r="I37" s="837">
        <f t="shared" si="6"/>
        <v>0</v>
      </c>
      <c r="J37" s="837">
        <f t="shared" si="6"/>
        <v>0</v>
      </c>
      <c r="K37" s="837">
        <f t="shared" si="6"/>
        <v>0</v>
      </c>
      <c r="L37" s="837">
        <f t="shared" si="6"/>
        <v>0</v>
      </c>
      <c r="M37" s="837">
        <f t="shared" si="6"/>
        <v>0</v>
      </c>
      <c r="N37" s="837">
        <f t="shared" si="6"/>
        <v>0</v>
      </c>
      <c r="O37" s="837">
        <f t="shared" si="6"/>
        <v>0</v>
      </c>
      <c r="P37" s="682">
        <f t="shared" si="7"/>
        <v>0</v>
      </c>
      <c r="Q37" s="663" t="str">
        <f t="shared" si="5"/>
        <v/>
      </c>
      <c r="R37" s="637"/>
      <c r="S37" s="637"/>
      <c r="T37" s="637"/>
      <c r="U37" s="637"/>
      <c r="V37" s="637"/>
      <c r="W37" s="637"/>
      <c r="X37" s="637"/>
      <c r="Y37" s="637"/>
      <c r="Z37" s="637"/>
      <c r="AA37" s="637"/>
      <c r="AB37" s="637"/>
      <c r="AC37" s="637"/>
    </row>
    <row r="38" spans="1:29" s="1" customFormat="1" ht="15.75" customHeight="1">
      <c r="A38" s="664" t="str">
        <f>'übrige Kosten'!A22</f>
        <v>Abraum - und Abfallbeseitigung</v>
      </c>
      <c r="B38" s="737" t="s">
        <v>82</v>
      </c>
      <c r="C38" s="666">
        <f>'übrige Kosten'!G22</f>
        <v>0</v>
      </c>
      <c r="D38" s="837">
        <f t="shared" si="8"/>
        <v>0</v>
      </c>
      <c r="E38" s="837">
        <f t="shared" si="6"/>
        <v>0</v>
      </c>
      <c r="F38" s="837">
        <f t="shared" si="6"/>
        <v>0</v>
      </c>
      <c r="G38" s="837">
        <f t="shared" si="6"/>
        <v>0</v>
      </c>
      <c r="H38" s="837">
        <f t="shared" si="6"/>
        <v>0</v>
      </c>
      <c r="I38" s="837">
        <f t="shared" si="6"/>
        <v>0</v>
      </c>
      <c r="J38" s="837">
        <f t="shared" si="6"/>
        <v>0</v>
      </c>
      <c r="K38" s="837">
        <f t="shared" si="6"/>
        <v>0</v>
      </c>
      <c r="L38" s="837">
        <f t="shared" si="6"/>
        <v>0</v>
      </c>
      <c r="M38" s="837">
        <f t="shared" si="6"/>
        <v>0</v>
      </c>
      <c r="N38" s="837">
        <f t="shared" si="6"/>
        <v>0</v>
      </c>
      <c r="O38" s="837">
        <f t="shared" si="6"/>
        <v>0</v>
      </c>
      <c r="P38" s="682">
        <f t="shared" si="7"/>
        <v>0</v>
      </c>
      <c r="Q38" s="663" t="str">
        <f t="shared" si="5"/>
        <v/>
      </c>
      <c r="R38" s="637"/>
      <c r="S38" s="637"/>
      <c r="T38" s="637"/>
      <c r="U38" s="637"/>
      <c r="V38" s="637"/>
      <c r="W38" s="637"/>
      <c r="X38" s="637"/>
      <c r="Y38" s="637"/>
      <c r="Z38" s="637"/>
      <c r="AA38" s="637"/>
      <c r="AB38" s="637"/>
      <c r="AC38" s="637"/>
    </row>
    <row r="39" spans="1:29" s="1" customFormat="1" ht="15.75" customHeight="1">
      <c r="A39" s="664" t="str">
        <f>'übrige Kosten'!A23</f>
        <v>Werkzeug und Kleingeräte GWG</v>
      </c>
      <c r="B39" s="737" t="s">
        <v>82</v>
      </c>
      <c r="C39" s="666">
        <f>'übrige Kosten'!G23</f>
        <v>0</v>
      </c>
      <c r="D39" s="837">
        <f t="shared" si="8"/>
        <v>0</v>
      </c>
      <c r="E39" s="837">
        <f t="shared" si="6"/>
        <v>0</v>
      </c>
      <c r="F39" s="837">
        <f t="shared" si="6"/>
        <v>0</v>
      </c>
      <c r="G39" s="837">
        <f t="shared" si="6"/>
        <v>0</v>
      </c>
      <c r="H39" s="837">
        <f t="shared" si="6"/>
        <v>0</v>
      </c>
      <c r="I39" s="837">
        <f t="shared" si="6"/>
        <v>0</v>
      </c>
      <c r="J39" s="837">
        <f t="shared" si="6"/>
        <v>0</v>
      </c>
      <c r="K39" s="837">
        <f t="shared" si="6"/>
        <v>0</v>
      </c>
      <c r="L39" s="837">
        <f t="shared" si="6"/>
        <v>0</v>
      </c>
      <c r="M39" s="837">
        <f t="shared" si="6"/>
        <v>0</v>
      </c>
      <c r="N39" s="837">
        <f t="shared" si="6"/>
        <v>0</v>
      </c>
      <c r="O39" s="837">
        <f t="shared" si="6"/>
        <v>0</v>
      </c>
      <c r="P39" s="682">
        <f t="shared" si="7"/>
        <v>0</v>
      </c>
      <c r="Q39" s="663" t="str">
        <f t="shared" si="5"/>
        <v/>
      </c>
      <c r="R39" s="637"/>
      <c r="S39" s="637"/>
      <c r="T39" s="637"/>
      <c r="U39" s="637"/>
      <c r="V39" s="637"/>
      <c r="W39" s="637"/>
      <c r="X39" s="637"/>
      <c r="Y39" s="637"/>
      <c r="Z39" s="637"/>
      <c r="AA39" s="637"/>
      <c r="AB39" s="637"/>
      <c r="AC39" s="637"/>
    </row>
    <row r="40" spans="1:29" s="1" customFormat="1" ht="15.75" customHeight="1">
      <c r="A40" s="664" t="str">
        <f>'übrige Kosten'!A24</f>
        <v>Betriebsbedarf</v>
      </c>
      <c r="B40" s="737" t="s">
        <v>82</v>
      </c>
      <c r="C40" s="666">
        <f>'übrige Kosten'!G24</f>
        <v>0</v>
      </c>
      <c r="D40" s="837">
        <f t="shared" si="8"/>
        <v>0</v>
      </c>
      <c r="E40" s="837">
        <f t="shared" si="6"/>
        <v>0</v>
      </c>
      <c r="F40" s="837">
        <f t="shared" si="6"/>
        <v>0</v>
      </c>
      <c r="G40" s="837">
        <f t="shared" si="6"/>
        <v>0</v>
      </c>
      <c r="H40" s="837">
        <f t="shared" si="6"/>
        <v>0</v>
      </c>
      <c r="I40" s="837">
        <f t="shared" si="6"/>
        <v>0</v>
      </c>
      <c r="J40" s="837">
        <f t="shared" si="6"/>
        <v>0</v>
      </c>
      <c r="K40" s="837">
        <f t="shared" si="6"/>
        <v>0</v>
      </c>
      <c r="L40" s="837">
        <f t="shared" si="6"/>
        <v>0</v>
      </c>
      <c r="M40" s="837">
        <f t="shared" si="6"/>
        <v>0</v>
      </c>
      <c r="N40" s="837">
        <f t="shared" si="6"/>
        <v>0</v>
      </c>
      <c r="O40" s="837">
        <f t="shared" si="6"/>
        <v>0</v>
      </c>
      <c r="P40" s="682">
        <f t="shared" si="7"/>
        <v>0</v>
      </c>
      <c r="Q40" s="663" t="str">
        <f t="shared" si="5"/>
        <v/>
      </c>
      <c r="R40" s="637"/>
      <c r="S40" s="637"/>
      <c r="T40" s="637"/>
      <c r="U40" s="637"/>
      <c r="V40" s="637"/>
      <c r="W40" s="637"/>
      <c r="X40" s="637"/>
      <c r="Y40" s="637"/>
      <c r="Z40" s="637"/>
      <c r="AA40" s="637"/>
      <c r="AB40" s="637"/>
      <c r="AC40" s="637"/>
    </row>
    <row r="41" spans="1:29" s="1" customFormat="1" ht="15.75" customHeight="1">
      <c r="A41" s="664" t="str">
        <f>'übrige Kosten'!A25</f>
        <v>langfristige Zinsen</v>
      </c>
      <c r="B41" s="737" t="s">
        <v>81</v>
      </c>
      <c r="C41" s="666">
        <f>'übrige Kosten'!G25</f>
        <v>0</v>
      </c>
      <c r="D41" s="837">
        <f>Hilfstabelle!B141+'Zins und Tilgung'!$AG22/12+'Zins und Tilgung'!$AM18/12+'Zins und Tilgung'!$AR18/12</f>
        <v>0</v>
      </c>
      <c r="E41" s="837">
        <f>Hilfstabelle!C141+'Zins und Tilgung'!$AG22/12+'Zins und Tilgung'!$AM18/12+'Zins und Tilgung'!$AR18/12</f>
        <v>0</v>
      </c>
      <c r="F41" s="837">
        <f>Hilfstabelle!D141+'Zins und Tilgung'!$AG22/12+'Zins und Tilgung'!$AM18/12+'Zins und Tilgung'!$AR18/12</f>
        <v>0</v>
      </c>
      <c r="G41" s="837">
        <f>Hilfstabelle!E141+'Zins und Tilgung'!$AG22/12+'Zins und Tilgung'!$AM18/12+'Zins und Tilgung'!$AR18/12</f>
        <v>0</v>
      </c>
      <c r="H41" s="837">
        <f>Hilfstabelle!F141+'Zins und Tilgung'!$AG22/12+'Zins und Tilgung'!$AM18/12+'Zins und Tilgung'!$AR18/12</f>
        <v>0</v>
      </c>
      <c r="I41" s="837">
        <f>Hilfstabelle!G141+'Zins und Tilgung'!$AG22/12+'Zins und Tilgung'!$AM18/12+'Zins und Tilgung'!$AR18/12</f>
        <v>0</v>
      </c>
      <c r="J41" s="837">
        <f>Hilfstabelle!H141+'Zins und Tilgung'!$AG22/12+'Zins und Tilgung'!$AM18/12+'Zins und Tilgung'!$AR18/12</f>
        <v>0</v>
      </c>
      <c r="K41" s="837">
        <f>Hilfstabelle!I141+'Zins und Tilgung'!$AG22/12+'Zins und Tilgung'!$AM18/12+'Zins und Tilgung'!$AR18/12</f>
        <v>0</v>
      </c>
      <c r="L41" s="837">
        <f>Hilfstabelle!J141+'Zins und Tilgung'!$AG22/12+'Zins und Tilgung'!$AM18/12+'Zins und Tilgung'!$AR18/12</f>
        <v>0</v>
      </c>
      <c r="M41" s="837">
        <f>Hilfstabelle!K141+'Zins und Tilgung'!$AG22/12+'Zins und Tilgung'!$AM18/12+'Zins und Tilgung'!$AR18/12</f>
        <v>0</v>
      </c>
      <c r="N41" s="837">
        <f>Hilfstabelle!L141+'Zins und Tilgung'!$AG22/12+'Zins und Tilgung'!$AM18/12+'Zins und Tilgung'!$AR18/12</f>
        <v>0</v>
      </c>
      <c r="O41" s="837">
        <f>Hilfstabelle!M141+'Zins und Tilgung'!$AG22/12+'Zins und Tilgung'!$AM18/12+'Zins und Tilgung'!$AR18/12</f>
        <v>0</v>
      </c>
      <c r="P41" s="682">
        <f t="shared" si="7"/>
        <v>0</v>
      </c>
      <c r="Q41" s="663" t="str">
        <f t="shared" si="5"/>
        <v/>
      </c>
      <c r="R41" s="637"/>
      <c r="S41" s="637"/>
      <c r="T41" s="637"/>
      <c r="U41" s="637"/>
      <c r="V41" s="637"/>
      <c r="W41" s="637"/>
      <c r="X41" s="637"/>
      <c r="Y41" s="637"/>
      <c r="Z41" s="637"/>
      <c r="AA41" s="637"/>
      <c r="AB41" s="637"/>
      <c r="AC41" s="637"/>
    </row>
    <row r="42" spans="1:29" s="1" customFormat="1" ht="15.75" customHeight="1">
      <c r="A42" s="664" t="str">
        <f>'übrige Kosten'!A26</f>
        <v>kurzfristige Zinsen, Bankgebühren</v>
      </c>
      <c r="B42" s="737" t="s">
        <v>81</v>
      </c>
      <c r="C42" s="666">
        <f>'übrige Kosten'!G26</f>
        <v>0</v>
      </c>
      <c r="D42" s="837">
        <f>$C42/12</f>
        <v>0</v>
      </c>
      <c r="E42" s="837">
        <f t="shared" si="6"/>
        <v>0</v>
      </c>
      <c r="F42" s="837">
        <f t="shared" si="6"/>
        <v>0</v>
      </c>
      <c r="G42" s="837">
        <f t="shared" si="6"/>
        <v>0</v>
      </c>
      <c r="H42" s="837">
        <f t="shared" si="6"/>
        <v>0</v>
      </c>
      <c r="I42" s="837">
        <f t="shared" si="6"/>
        <v>0</v>
      </c>
      <c r="J42" s="837">
        <f t="shared" si="6"/>
        <v>0</v>
      </c>
      <c r="K42" s="837">
        <f t="shared" si="6"/>
        <v>0</v>
      </c>
      <c r="L42" s="837">
        <f t="shared" si="6"/>
        <v>0</v>
      </c>
      <c r="M42" s="837">
        <f t="shared" si="6"/>
        <v>0</v>
      </c>
      <c r="N42" s="837">
        <f t="shared" si="6"/>
        <v>0</v>
      </c>
      <c r="O42" s="837">
        <f t="shared" si="6"/>
        <v>0</v>
      </c>
      <c r="P42" s="682">
        <f t="shared" si="7"/>
        <v>0</v>
      </c>
      <c r="Q42" s="663" t="str">
        <f t="shared" si="5"/>
        <v/>
      </c>
      <c r="R42" s="637"/>
      <c r="S42" s="637"/>
      <c r="T42" s="637"/>
      <c r="U42" s="637"/>
      <c r="V42" s="637"/>
      <c r="W42" s="637"/>
      <c r="X42" s="637"/>
      <c r="Y42" s="637"/>
      <c r="Z42" s="637"/>
      <c r="AA42" s="637"/>
      <c r="AB42" s="637"/>
      <c r="AC42" s="637"/>
    </row>
    <row r="43" spans="1:29" s="1" customFormat="1" ht="15.75" customHeight="1">
      <c r="A43" s="664" t="str">
        <f>'übrige Kosten'!A27</f>
        <v>Sonstiges</v>
      </c>
      <c r="B43" s="737" t="s">
        <v>82</v>
      </c>
      <c r="C43" s="666">
        <f>'übrige Kosten'!G27+'übrige Kosten'!G28+'übrige Kosten'!G29</f>
        <v>0</v>
      </c>
      <c r="D43" s="837">
        <f>$C43/12</f>
        <v>0</v>
      </c>
      <c r="E43" s="837">
        <f t="shared" si="6"/>
        <v>0</v>
      </c>
      <c r="F43" s="837">
        <f t="shared" si="6"/>
        <v>0</v>
      </c>
      <c r="G43" s="837">
        <f t="shared" si="6"/>
        <v>0</v>
      </c>
      <c r="H43" s="837">
        <f t="shared" si="6"/>
        <v>0</v>
      </c>
      <c r="I43" s="837">
        <f t="shared" si="6"/>
        <v>0</v>
      </c>
      <c r="J43" s="837">
        <f t="shared" si="6"/>
        <v>0</v>
      </c>
      <c r="K43" s="837">
        <f t="shared" si="6"/>
        <v>0</v>
      </c>
      <c r="L43" s="837">
        <f t="shared" si="6"/>
        <v>0</v>
      </c>
      <c r="M43" s="837">
        <f t="shared" si="6"/>
        <v>0</v>
      </c>
      <c r="N43" s="837">
        <f t="shared" si="6"/>
        <v>0</v>
      </c>
      <c r="O43" s="837">
        <f t="shared" si="6"/>
        <v>0</v>
      </c>
      <c r="P43" s="682">
        <f t="shared" si="7"/>
        <v>0</v>
      </c>
      <c r="Q43" s="663" t="str">
        <f t="shared" si="5"/>
        <v/>
      </c>
      <c r="R43" s="637"/>
      <c r="S43" s="637"/>
      <c r="T43" s="637"/>
      <c r="U43" s="637"/>
      <c r="V43" s="637"/>
      <c r="W43" s="637"/>
      <c r="X43" s="637"/>
      <c r="Y43" s="637"/>
      <c r="Z43" s="637"/>
      <c r="AA43" s="637"/>
      <c r="AB43" s="637"/>
      <c r="AC43" s="637"/>
    </row>
    <row r="44" spans="1:29" s="1" customFormat="1" ht="15.75" hidden="1" customHeight="1">
      <c r="A44" s="664"/>
      <c r="B44" s="737"/>
      <c r="C44" s="666"/>
      <c r="D44" s="837"/>
      <c r="E44" s="837"/>
      <c r="F44" s="837"/>
      <c r="G44" s="837"/>
      <c r="H44" s="837"/>
      <c r="I44" s="837"/>
      <c r="J44" s="837"/>
      <c r="K44" s="837"/>
      <c r="L44" s="838"/>
      <c r="M44" s="837"/>
      <c r="N44" s="837"/>
      <c r="O44" s="837"/>
      <c r="P44" s="682">
        <f t="shared" si="7"/>
        <v>0</v>
      </c>
      <c r="Q44" s="663" t="str">
        <f t="shared" si="5"/>
        <v/>
      </c>
      <c r="R44" s="637"/>
      <c r="S44" s="637"/>
      <c r="T44" s="637"/>
      <c r="U44" s="637"/>
      <c r="V44" s="637"/>
      <c r="W44" s="637"/>
      <c r="X44" s="637"/>
      <c r="Y44" s="637"/>
      <c r="Z44" s="637"/>
      <c r="AA44" s="637"/>
      <c r="AB44" s="637"/>
      <c r="AC44" s="637"/>
    </row>
    <row r="45" spans="1:29" s="1" customFormat="1" ht="15.75" hidden="1" customHeight="1">
      <c r="A45" s="664"/>
      <c r="B45" s="737"/>
      <c r="C45" s="666"/>
      <c r="D45" s="837"/>
      <c r="E45" s="837"/>
      <c r="F45" s="837"/>
      <c r="G45" s="837"/>
      <c r="H45" s="837"/>
      <c r="I45" s="837"/>
      <c r="J45" s="837"/>
      <c r="K45" s="837"/>
      <c r="L45" s="838"/>
      <c r="M45" s="837"/>
      <c r="N45" s="837"/>
      <c r="O45" s="837"/>
      <c r="P45" s="682">
        <f t="shared" si="7"/>
        <v>0</v>
      </c>
      <c r="Q45" s="663" t="str">
        <f t="shared" si="5"/>
        <v/>
      </c>
      <c r="R45" s="637"/>
      <c r="S45" s="637"/>
      <c r="T45" s="637"/>
      <c r="U45" s="637"/>
      <c r="V45" s="637"/>
      <c r="W45" s="637"/>
      <c r="X45" s="637"/>
      <c r="Y45" s="637"/>
      <c r="Z45" s="637"/>
      <c r="AA45" s="637"/>
      <c r="AB45" s="637"/>
      <c r="AC45" s="637"/>
    </row>
    <row r="46" spans="1:29" s="1" customFormat="1" ht="15.75" hidden="1" customHeight="1">
      <c r="A46" s="664"/>
      <c r="B46" s="737"/>
      <c r="C46" s="666"/>
      <c r="D46" s="837"/>
      <c r="E46" s="837"/>
      <c r="F46" s="837"/>
      <c r="G46" s="837"/>
      <c r="H46" s="837"/>
      <c r="I46" s="837"/>
      <c r="J46" s="837"/>
      <c r="K46" s="837"/>
      <c r="L46" s="838"/>
      <c r="M46" s="837"/>
      <c r="N46" s="837"/>
      <c r="O46" s="837"/>
      <c r="P46" s="682">
        <f t="shared" si="7"/>
        <v>0</v>
      </c>
      <c r="Q46" s="663" t="str">
        <f t="shared" si="5"/>
        <v/>
      </c>
      <c r="R46" s="637"/>
      <c r="S46" s="637"/>
      <c r="T46" s="637"/>
      <c r="U46" s="637"/>
      <c r="V46" s="637"/>
      <c r="W46" s="637"/>
      <c r="X46" s="637"/>
      <c r="Y46" s="637"/>
      <c r="Z46" s="637"/>
      <c r="AA46" s="637"/>
      <c r="AB46" s="637"/>
      <c r="AC46" s="637"/>
    </row>
    <row r="47" spans="1:29" s="1" customFormat="1" ht="15.75" customHeight="1">
      <c r="A47" s="664" t="s">
        <v>375</v>
      </c>
      <c r="B47" s="737" t="s">
        <v>81</v>
      </c>
      <c r="C47" s="666">
        <f>'übrige Kosten'!G36</f>
        <v>0</v>
      </c>
      <c r="D47" s="837">
        <f>IF(OR(MONTH(D13)=2,MONTH(D13)=5,MONTH(D13)=8,MONTH(D13)=11),'übrige Kosten'!$G34/4,0)+IF(OR(MONTH(D13)=3,MONTH(D13)=6,MONTH(D13)=9,MONTH(D13)=12),'übrige Kosten'!$G35/4,0)</f>
        <v>0</v>
      </c>
      <c r="E47" s="837">
        <f>IF(OR(MONTH(E13)=2,MONTH(E13)=5,MONTH(E13)=8,MONTH(E13)=11),'übrige Kosten'!$G34/4,0)+IF(OR(MONTH(E13)=3,MONTH(E13)=6,MONTH(E13)=9,MONTH(E13)=12),'übrige Kosten'!$G35/4,0)</f>
        <v>0</v>
      </c>
      <c r="F47" s="837">
        <f>IF(OR(MONTH(F13)=2,MONTH(F13)=5,MONTH(F13)=8,MONTH(F13)=11),'übrige Kosten'!$G34/4,0)+IF(OR(MONTH(F13)=3,MONTH(F13)=6,MONTH(F13)=9,MONTH(F13)=12),'übrige Kosten'!$G35/4,0)</f>
        <v>0</v>
      </c>
      <c r="G47" s="837">
        <f>IF(OR(MONTH(G13)=2,MONTH(G13)=5,MONTH(G13)=8,MONTH(G13)=11),'übrige Kosten'!$G34/4,0)+IF(OR(MONTH(G13)=3,MONTH(G13)=6,MONTH(G13)=9,MONTH(G13)=12),'übrige Kosten'!$G35/4,0)</f>
        <v>0</v>
      </c>
      <c r="H47" s="837">
        <f>IF(OR(MONTH(H13)=2,MONTH(H13)=5,MONTH(H13)=8,MONTH(H13)=11),'übrige Kosten'!$G34/4,0)+IF(OR(MONTH(H13)=3,MONTH(H13)=6,MONTH(H13)=9,MONTH(H13)=12),'übrige Kosten'!$G35/4,0)</f>
        <v>0</v>
      </c>
      <c r="I47" s="837">
        <f>IF(OR(MONTH(I13)=2,MONTH(I13)=5,MONTH(I13)=8,MONTH(I13)=11),'übrige Kosten'!$G34/4,0)+IF(OR(MONTH(I13)=3,MONTH(I13)=6,MONTH(I13)=9,MONTH(I13)=12),'übrige Kosten'!$G35/4,0)</f>
        <v>0</v>
      </c>
      <c r="J47" s="837">
        <f>IF(OR(MONTH(J13)=2,MONTH(J13)=5,MONTH(J13)=8,MONTH(J13)=11),'übrige Kosten'!$G34/4,0)+IF(OR(MONTH(J13)=3,MONTH(J13)=6,MONTH(J13)=9,MONTH(J13)=12),'übrige Kosten'!$G35/4,0)</f>
        <v>0</v>
      </c>
      <c r="K47" s="837">
        <f>IF(OR(MONTH(K13)=2,MONTH(K13)=5,MONTH(K13)=8,MONTH(K13)=11),'übrige Kosten'!$G34/4,0)+IF(OR(MONTH(K13)=3,MONTH(K13)=6,MONTH(K13)=9,MONTH(K13)=12),'übrige Kosten'!$G35/4,0)</f>
        <v>0</v>
      </c>
      <c r="L47" s="837">
        <f>IF(OR(MONTH(L13)=2,MONTH(L13)=5,MONTH(L13)=8,MONTH(L13)=11),'übrige Kosten'!$G34/4,0)+IF(OR(MONTH(L13)=3,MONTH(L13)=6,MONTH(L13)=9,MONTH(L13)=12),'übrige Kosten'!$G35/4,0)</f>
        <v>0</v>
      </c>
      <c r="M47" s="837">
        <f>IF(OR(MONTH(M13)=2,MONTH(M13)=5,MONTH(M13)=8,MONTH(M13)=11),'übrige Kosten'!$G34/4,0)+IF(OR(MONTH(M13)=3,MONTH(M13)=6,MONTH(M13)=9,MONTH(M13)=12),'übrige Kosten'!$G35/4,0)</f>
        <v>0</v>
      </c>
      <c r="N47" s="837">
        <f>IF(OR(MONTH(N13)=2,MONTH(N13)=5,MONTH(N13)=8,MONTH(N13)=11),'übrige Kosten'!$G34/4,0)+IF(OR(MONTH(N13)=3,MONTH(N13)=6,MONTH(N13)=9,MONTH(N13)=12),'übrige Kosten'!$G35/4,0)</f>
        <v>0</v>
      </c>
      <c r="O47" s="837">
        <f>IF(OR(MONTH(O13)=2,MONTH(O13)=5,MONTH(O13)=8,MONTH(O13)=11),'übrige Kosten'!$G34/4,0)+IF(OR(MONTH(O13)=3,MONTH(O13)=6,MONTH(O13)=9,MONTH(O13)=12),'übrige Kosten'!$G35/4,0)</f>
        <v>0</v>
      </c>
      <c r="P47" s="682">
        <f t="shared" si="7"/>
        <v>0</v>
      </c>
      <c r="Q47" s="663" t="str">
        <f t="shared" si="5"/>
        <v/>
      </c>
      <c r="R47" s="637"/>
      <c r="S47" s="637"/>
      <c r="T47" s="637"/>
      <c r="U47" s="637"/>
      <c r="V47" s="637"/>
      <c r="W47" s="637"/>
      <c r="X47" s="637"/>
      <c r="Y47" s="637"/>
      <c r="Z47" s="637"/>
      <c r="AA47" s="637"/>
      <c r="AB47" s="637"/>
      <c r="AC47" s="637"/>
    </row>
    <row r="48" spans="1:29" s="1" customFormat="1" ht="15.75" customHeight="1">
      <c r="A48" s="747" t="s">
        <v>454</v>
      </c>
      <c r="B48" s="784" t="str">
        <f>'Liquiditätsplan-2.Jahr'!B48</f>
        <v>nein</v>
      </c>
      <c r="C48" s="785">
        <f>IF('Liquiditätsplan-2.Jahr'!P48&lt;'Liquiditätsplan-2.Jahr'!C48,'Liquiditätsplan-2.Jahr'!P48-'Liquiditätsplan-2.Jahr'!C48,0)</f>
        <v>0</v>
      </c>
      <c r="D48" s="837">
        <f>C48</f>
        <v>0</v>
      </c>
      <c r="E48" s="837"/>
      <c r="F48" s="837"/>
      <c r="G48" s="837"/>
      <c r="H48" s="837"/>
      <c r="I48" s="837"/>
      <c r="J48" s="837"/>
      <c r="K48" s="837"/>
      <c r="L48" s="837"/>
      <c r="M48" s="837"/>
      <c r="N48" s="837"/>
      <c r="O48" s="837"/>
      <c r="P48" s="682">
        <f>SUM(D48:O48)</f>
        <v>0</v>
      </c>
      <c r="Q48" s="663" t="str">
        <f t="shared" si="5"/>
        <v/>
      </c>
      <c r="R48" s="637"/>
      <c r="S48" s="637"/>
      <c r="T48" s="637"/>
      <c r="U48" s="637"/>
      <c r="V48" s="637"/>
      <c r="W48" s="637"/>
      <c r="X48" s="637"/>
      <c r="Y48" s="637"/>
      <c r="Z48" s="637"/>
      <c r="AA48" s="637"/>
      <c r="AB48" s="637"/>
      <c r="AC48" s="637"/>
    </row>
    <row r="49" spans="1:29" s="1" customFormat="1" ht="15.75" customHeight="1">
      <c r="A49" s="747" t="s">
        <v>455</v>
      </c>
      <c r="B49" s="896" t="s">
        <v>82</v>
      </c>
      <c r="C49" s="837">
        <v>0</v>
      </c>
      <c r="D49" s="837">
        <f>C49</f>
        <v>0</v>
      </c>
      <c r="E49" s="837"/>
      <c r="F49" s="837"/>
      <c r="G49" s="837"/>
      <c r="H49" s="837"/>
      <c r="I49" s="837"/>
      <c r="J49" s="837"/>
      <c r="K49" s="837"/>
      <c r="L49" s="837"/>
      <c r="M49" s="837"/>
      <c r="N49" s="837"/>
      <c r="O49" s="837"/>
      <c r="P49" s="682">
        <f t="shared" si="7"/>
        <v>0</v>
      </c>
      <c r="Q49" s="663" t="str">
        <f t="shared" si="5"/>
        <v/>
      </c>
      <c r="R49" s="637"/>
      <c r="S49" s="637"/>
      <c r="T49" s="637"/>
      <c r="U49" s="637"/>
      <c r="V49" s="637"/>
      <c r="W49" s="637"/>
      <c r="X49" s="637"/>
      <c r="Y49" s="637"/>
      <c r="Z49" s="637"/>
      <c r="AA49" s="637"/>
      <c r="AB49" s="637"/>
      <c r="AC49" s="637"/>
    </row>
    <row r="50" spans="1:29" s="1" customFormat="1" ht="15.75" customHeight="1">
      <c r="A50" s="664" t="s">
        <v>66</v>
      </c>
      <c r="B50" s="737" t="s">
        <v>81</v>
      </c>
      <c r="C50" s="837">
        <f>IF(OR(8=Startseite!$A49,9=Startseite!$A49,10=Startseite!$A49),0,Unternehmerlohn!J45)</f>
        <v>0</v>
      </c>
      <c r="D50" s="837">
        <f>$C50/12</f>
        <v>0</v>
      </c>
      <c r="E50" s="837">
        <f t="shared" ref="E50:O50" si="9">$C50/12</f>
        <v>0</v>
      </c>
      <c r="F50" s="837">
        <f t="shared" si="9"/>
        <v>0</v>
      </c>
      <c r="G50" s="837">
        <f t="shared" si="9"/>
        <v>0</v>
      </c>
      <c r="H50" s="837">
        <f t="shared" si="9"/>
        <v>0</v>
      </c>
      <c r="I50" s="837">
        <f t="shared" si="9"/>
        <v>0</v>
      </c>
      <c r="J50" s="837">
        <f t="shared" si="9"/>
        <v>0</v>
      </c>
      <c r="K50" s="837">
        <f t="shared" si="9"/>
        <v>0</v>
      </c>
      <c r="L50" s="837">
        <f t="shared" si="9"/>
        <v>0</v>
      </c>
      <c r="M50" s="837">
        <f t="shared" si="9"/>
        <v>0</v>
      </c>
      <c r="N50" s="837">
        <f t="shared" si="9"/>
        <v>0</v>
      </c>
      <c r="O50" s="837">
        <f t="shared" si="9"/>
        <v>0</v>
      </c>
      <c r="P50" s="682">
        <f t="shared" si="7"/>
        <v>0</v>
      </c>
      <c r="Q50" s="663" t="str">
        <f>IF(AND(ABS(P50-C50)&gt;50,P50&lt;&gt;0),"Überprüfe und ggf. ermittle Monatswerte für geplanten Unternehmerlohn","")</f>
        <v/>
      </c>
      <c r="R50" s="637"/>
      <c r="S50" s="637"/>
      <c r="T50" s="637"/>
      <c r="U50" s="637"/>
      <c r="V50" s="637"/>
      <c r="W50" s="637"/>
      <c r="X50" s="637"/>
      <c r="Y50" s="637"/>
      <c r="Z50" s="637"/>
      <c r="AA50" s="637"/>
      <c r="AB50" s="637"/>
      <c r="AC50" s="637"/>
    </row>
    <row r="51" spans="1:29" s="1" customFormat="1" ht="15.75" customHeight="1">
      <c r="A51" s="664" t="s">
        <v>438</v>
      </c>
      <c r="B51" s="737" t="s">
        <v>81</v>
      </c>
      <c r="C51" s="666">
        <f>Rentabilität!I43</f>
        <v>0</v>
      </c>
      <c r="D51" s="837">
        <f>Hilfstabelle!B118+'Zins und Tilgung'!$AS18/12</f>
        <v>0</v>
      </c>
      <c r="E51" s="837">
        <f>Hilfstabelle!C118+'Zins und Tilgung'!$AS18/12</f>
        <v>0</v>
      </c>
      <c r="F51" s="837">
        <f>Hilfstabelle!D118+'Zins und Tilgung'!$AS18/12</f>
        <v>0</v>
      </c>
      <c r="G51" s="837">
        <f>Hilfstabelle!E118+'Zins und Tilgung'!$AS18/12</f>
        <v>0</v>
      </c>
      <c r="H51" s="837">
        <f>Hilfstabelle!F118+'Zins und Tilgung'!$AS18/12</f>
        <v>0</v>
      </c>
      <c r="I51" s="837">
        <f>Hilfstabelle!G118+'Zins und Tilgung'!$AS18/12</f>
        <v>0</v>
      </c>
      <c r="J51" s="837">
        <f>Hilfstabelle!H118+'Zins und Tilgung'!$AS18/12</f>
        <v>0</v>
      </c>
      <c r="K51" s="837">
        <f>Hilfstabelle!I118+'Zins und Tilgung'!$AS18/12</f>
        <v>0</v>
      </c>
      <c r="L51" s="837">
        <f>Hilfstabelle!J118+'Zins und Tilgung'!$AS18/12</f>
        <v>0</v>
      </c>
      <c r="M51" s="837">
        <f>Hilfstabelle!K118+'Zins und Tilgung'!$AS18/12</f>
        <v>0</v>
      </c>
      <c r="N51" s="837">
        <f>Hilfstabelle!L118+'Zins und Tilgung'!$AS18/12</f>
        <v>0</v>
      </c>
      <c r="O51" s="837">
        <f>Hilfstabelle!M118+'Zins und Tilgung'!$AS18/12</f>
        <v>0</v>
      </c>
      <c r="P51" s="682">
        <f t="shared" si="7"/>
        <v>0</v>
      </c>
      <c r="Q51" s="663" t="str">
        <f>IF(AND(ABS(P51-C51)&gt;100,P51&lt;&gt;0),"Überprüfe Eintragung","")</f>
        <v/>
      </c>
      <c r="R51" s="637"/>
      <c r="S51" s="637"/>
      <c r="T51" s="637"/>
      <c r="U51" s="637"/>
      <c r="V51" s="637"/>
      <c r="W51" s="637"/>
      <c r="X51" s="637"/>
      <c r="Y51" s="637"/>
      <c r="Z51" s="637"/>
      <c r="AA51" s="637"/>
      <c r="AB51" s="637"/>
      <c r="AC51" s="637"/>
    </row>
    <row r="52" spans="1:29" s="1" customFormat="1" ht="15.75" customHeight="1" thickBot="1">
      <c r="A52" s="695" t="s">
        <v>80</v>
      </c>
      <c r="B52" s="748"/>
      <c r="C52" s="697">
        <f>(C24+C25+IF($B27="ja",C27,0)+C28+C30+C31+C32+C33+C34+C35+C36+C37+C38+C39+C40+C43+C44+C45+C46+IF(B48="ja",C48,0)+IF(B49="ja",C49,0))*$B$11</f>
        <v>0</v>
      </c>
      <c r="D52" s="697">
        <f>(SUM(D24:D51)-D26-IF($B27="nein",D27,0)-D29-D41-D42-D47-IF($B48="nein",D48,0)-IF($B49="nein",D49,0)-D50-D51)*$B$11</f>
        <v>0</v>
      </c>
      <c r="E52" s="697">
        <f t="shared" ref="E52:O52" si="10">(SUM(E24:E51)-E26-IF($B27="nein",E27,0)-E29-E41-E42-E47-IF($B48="nein",E48,0)-IF($B49="nein",E49,0)-E50-E51)*$B$11</f>
        <v>0</v>
      </c>
      <c r="F52" s="697">
        <f t="shared" si="10"/>
        <v>0</v>
      </c>
      <c r="G52" s="697">
        <f t="shared" si="10"/>
        <v>0</v>
      </c>
      <c r="H52" s="697">
        <f t="shared" si="10"/>
        <v>0</v>
      </c>
      <c r="I52" s="697">
        <f t="shared" si="10"/>
        <v>0</v>
      </c>
      <c r="J52" s="697">
        <f t="shared" si="10"/>
        <v>0</v>
      </c>
      <c r="K52" s="697">
        <f t="shared" si="10"/>
        <v>0</v>
      </c>
      <c r="L52" s="697">
        <f t="shared" si="10"/>
        <v>0</v>
      </c>
      <c r="M52" s="697">
        <f t="shared" si="10"/>
        <v>0</v>
      </c>
      <c r="N52" s="697">
        <f t="shared" si="10"/>
        <v>0</v>
      </c>
      <c r="O52" s="697">
        <f t="shared" si="10"/>
        <v>0</v>
      </c>
      <c r="P52" s="698">
        <f t="shared" si="7"/>
        <v>0</v>
      </c>
      <c r="Q52" s="693"/>
      <c r="R52" s="637"/>
      <c r="S52" s="637"/>
      <c r="T52" s="637"/>
      <c r="U52" s="637"/>
      <c r="V52" s="637"/>
      <c r="W52" s="637"/>
      <c r="X52" s="637"/>
      <c r="Y52" s="637"/>
      <c r="Z52" s="637"/>
      <c r="AA52" s="637"/>
      <c r="AB52" s="637"/>
      <c r="AC52" s="637"/>
    </row>
    <row r="53" spans="1:29" s="1" customFormat="1" ht="17.25" thickTop="1" thickBot="1">
      <c r="A53" s="699" t="s">
        <v>192</v>
      </c>
      <c r="B53" s="749"/>
      <c r="C53" s="701">
        <f t="shared" ref="C53:O53" si="11">SUM(C24:C52)</f>
        <v>0</v>
      </c>
      <c r="D53" s="701">
        <f t="shared" si="11"/>
        <v>0</v>
      </c>
      <c r="E53" s="701">
        <f t="shared" si="11"/>
        <v>0</v>
      </c>
      <c r="F53" s="701">
        <f t="shared" si="11"/>
        <v>0</v>
      </c>
      <c r="G53" s="701">
        <f t="shared" si="11"/>
        <v>0</v>
      </c>
      <c r="H53" s="701">
        <f t="shared" si="11"/>
        <v>0</v>
      </c>
      <c r="I53" s="701">
        <f t="shared" si="11"/>
        <v>0</v>
      </c>
      <c r="J53" s="701">
        <f t="shared" si="11"/>
        <v>0</v>
      </c>
      <c r="K53" s="701">
        <f t="shared" si="11"/>
        <v>0</v>
      </c>
      <c r="L53" s="701">
        <f t="shared" si="11"/>
        <v>0</v>
      </c>
      <c r="M53" s="701">
        <f t="shared" si="11"/>
        <v>0</v>
      </c>
      <c r="N53" s="701">
        <f t="shared" si="11"/>
        <v>0</v>
      </c>
      <c r="O53" s="701">
        <f t="shared" si="11"/>
        <v>0</v>
      </c>
      <c r="P53" s="688">
        <f t="shared" si="7"/>
        <v>0</v>
      </c>
      <c r="Q53" s="693"/>
      <c r="R53" s="637"/>
      <c r="S53" s="637"/>
      <c r="T53" s="637"/>
      <c r="U53" s="637"/>
      <c r="V53" s="637"/>
      <c r="W53" s="637"/>
      <c r="X53" s="637"/>
      <c r="Y53" s="637"/>
      <c r="Z53" s="637"/>
      <c r="AA53" s="637"/>
      <c r="AB53" s="637"/>
      <c r="AC53" s="637"/>
    </row>
    <row r="54" spans="1:29" s="1" customFormat="1" ht="20.25" customHeight="1" thickTop="1">
      <c r="A54" s="772" t="s">
        <v>67</v>
      </c>
      <c r="B54" s="773"/>
      <c r="C54" s="774"/>
      <c r="D54" s="680">
        <f>-'Liquiditätsplan-2.Jahr'!O15+'Liquiditätsplan-2.Jahr'!O52</f>
        <v>0</v>
      </c>
      <c r="E54" s="705">
        <f t="shared" ref="E54:O54" si="12">-D15+D52</f>
        <v>0</v>
      </c>
      <c r="F54" s="705">
        <f t="shared" si="12"/>
        <v>0</v>
      </c>
      <c r="G54" s="705">
        <f t="shared" si="12"/>
        <v>0</v>
      </c>
      <c r="H54" s="705">
        <f t="shared" si="12"/>
        <v>0</v>
      </c>
      <c r="I54" s="705">
        <f t="shared" si="12"/>
        <v>0</v>
      </c>
      <c r="J54" s="705">
        <f t="shared" si="12"/>
        <v>0</v>
      </c>
      <c r="K54" s="705">
        <f t="shared" si="12"/>
        <v>0</v>
      </c>
      <c r="L54" s="705">
        <f t="shared" si="12"/>
        <v>0</v>
      </c>
      <c r="M54" s="705">
        <f t="shared" si="12"/>
        <v>0</v>
      </c>
      <c r="N54" s="705">
        <f t="shared" si="12"/>
        <v>0</v>
      </c>
      <c r="O54" s="705">
        <f t="shared" si="12"/>
        <v>0</v>
      </c>
      <c r="P54" s="681">
        <f t="shared" si="7"/>
        <v>0</v>
      </c>
      <c r="Q54" s="693"/>
      <c r="R54" s="637"/>
      <c r="S54" s="637"/>
      <c r="T54" s="637"/>
      <c r="U54" s="637"/>
      <c r="V54" s="637"/>
      <c r="W54" s="637"/>
      <c r="X54" s="637"/>
      <c r="Y54" s="637"/>
      <c r="Z54" s="637"/>
      <c r="AA54" s="637"/>
      <c r="AB54" s="637"/>
      <c r="AC54" s="637"/>
    </row>
    <row r="55" spans="1:29" s="1" customFormat="1" ht="20.25" customHeight="1">
      <c r="A55" s="640"/>
      <c r="B55" s="728"/>
      <c r="C55" s="775"/>
      <c r="D55" s="776"/>
      <c r="E55" s="776"/>
      <c r="F55" s="776"/>
      <c r="G55" s="776"/>
      <c r="H55" s="776"/>
      <c r="I55" s="776"/>
      <c r="J55" s="776"/>
      <c r="K55" s="776"/>
      <c r="L55" s="776"/>
      <c r="M55" s="776"/>
      <c r="N55" s="776"/>
      <c r="O55" s="776"/>
      <c r="P55" s="722"/>
      <c r="Q55" s="693"/>
      <c r="R55" s="637"/>
      <c r="S55" s="637"/>
      <c r="T55" s="637"/>
      <c r="U55" s="637"/>
      <c r="V55" s="637"/>
      <c r="W55" s="637"/>
      <c r="X55" s="637"/>
      <c r="Y55" s="637"/>
      <c r="Z55" s="637"/>
      <c r="AA55" s="637"/>
      <c r="AB55" s="637"/>
      <c r="AC55" s="637"/>
    </row>
    <row r="56" spans="1:29" s="1" customFormat="1" ht="15.75">
      <c r="A56" s="660" t="s">
        <v>86</v>
      </c>
      <c r="B56" s="735"/>
      <c r="C56" s="661">
        <f>'Liquiditätsplan-2.Jahr'!O57</f>
        <v>88400.000000000015</v>
      </c>
      <c r="D56" s="710">
        <f t="shared" ref="D56:O56" si="13">D21-D53+D54</f>
        <v>0</v>
      </c>
      <c r="E56" s="710">
        <f t="shared" si="13"/>
        <v>0</v>
      </c>
      <c r="F56" s="710">
        <f t="shared" si="13"/>
        <v>0</v>
      </c>
      <c r="G56" s="710">
        <f t="shared" si="13"/>
        <v>0</v>
      </c>
      <c r="H56" s="710">
        <f t="shared" si="13"/>
        <v>0</v>
      </c>
      <c r="I56" s="710">
        <f t="shared" si="13"/>
        <v>0</v>
      </c>
      <c r="J56" s="710">
        <f t="shared" si="13"/>
        <v>0</v>
      </c>
      <c r="K56" s="710">
        <f t="shared" si="13"/>
        <v>0</v>
      </c>
      <c r="L56" s="710">
        <f t="shared" si="13"/>
        <v>0</v>
      </c>
      <c r="M56" s="710">
        <f t="shared" si="13"/>
        <v>0</v>
      </c>
      <c r="N56" s="710">
        <f t="shared" si="13"/>
        <v>0</v>
      </c>
      <c r="O56" s="710">
        <f t="shared" si="13"/>
        <v>0</v>
      </c>
      <c r="P56" s="711">
        <f>SUM(C56:O56)</f>
        <v>88400.000000000015</v>
      </c>
      <c r="Q56" s="693"/>
      <c r="R56" s="637"/>
      <c r="S56" s="637"/>
      <c r="T56" s="637"/>
      <c r="U56" s="637"/>
      <c r="V56" s="637"/>
      <c r="W56" s="637"/>
      <c r="X56" s="637"/>
      <c r="Y56" s="637"/>
      <c r="Z56" s="637"/>
      <c r="AA56" s="637"/>
      <c r="AB56" s="637"/>
      <c r="AC56" s="637"/>
    </row>
    <row r="57" spans="1:29" s="1" customFormat="1" ht="16.5" thickBot="1">
      <c r="A57" s="777" t="s">
        <v>68</v>
      </c>
      <c r="B57" s="778"/>
      <c r="C57" s="779"/>
      <c r="D57" s="780">
        <f>D56+C56</f>
        <v>88400.000000000015</v>
      </c>
      <c r="E57" s="780">
        <f t="shared" ref="E57:O57" si="14">D57+E56</f>
        <v>88400.000000000015</v>
      </c>
      <c r="F57" s="780">
        <f t="shared" si="14"/>
        <v>88400.000000000015</v>
      </c>
      <c r="G57" s="780">
        <f t="shared" si="14"/>
        <v>88400.000000000015</v>
      </c>
      <c r="H57" s="780">
        <f t="shared" si="14"/>
        <v>88400.000000000015</v>
      </c>
      <c r="I57" s="780">
        <f t="shared" si="14"/>
        <v>88400.000000000015</v>
      </c>
      <c r="J57" s="780">
        <f t="shared" si="14"/>
        <v>88400.000000000015</v>
      </c>
      <c r="K57" s="780">
        <f t="shared" si="14"/>
        <v>88400.000000000015</v>
      </c>
      <c r="L57" s="780">
        <f t="shared" si="14"/>
        <v>88400.000000000015</v>
      </c>
      <c r="M57" s="780">
        <f t="shared" si="14"/>
        <v>88400.000000000015</v>
      </c>
      <c r="N57" s="780">
        <f t="shared" si="14"/>
        <v>88400.000000000015</v>
      </c>
      <c r="O57" s="781">
        <f t="shared" si="14"/>
        <v>88400.000000000015</v>
      </c>
      <c r="P57" s="717"/>
      <c r="Q57" s="693"/>
      <c r="R57" s="637"/>
      <c r="S57" s="637"/>
      <c r="T57" s="637"/>
      <c r="U57" s="637"/>
      <c r="V57" s="637"/>
      <c r="W57" s="637"/>
      <c r="X57" s="637"/>
      <c r="Y57" s="637"/>
      <c r="Z57" s="637"/>
      <c r="AA57" s="637"/>
      <c r="AB57" s="637"/>
      <c r="AC57" s="637"/>
    </row>
    <row r="58" spans="1:29" s="1" customFormat="1" ht="15.75">
      <c r="A58" s="640"/>
      <c r="B58" s="728"/>
      <c r="C58" s="775"/>
      <c r="D58" s="776"/>
      <c r="E58" s="776"/>
      <c r="F58" s="776"/>
      <c r="G58" s="776"/>
      <c r="H58" s="776"/>
      <c r="I58" s="776"/>
      <c r="J58" s="776"/>
      <c r="K58" s="776"/>
      <c r="L58" s="776"/>
      <c r="M58" s="776"/>
      <c r="N58" s="776"/>
      <c r="O58" s="776"/>
      <c r="P58" s="722"/>
      <c r="Q58" s="693"/>
      <c r="R58" s="637"/>
      <c r="S58" s="637"/>
      <c r="T58" s="637"/>
      <c r="U58" s="637"/>
      <c r="V58" s="637"/>
      <c r="W58" s="637"/>
      <c r="X58" s="637"/>
      <c r="Y58" s="637"/>
      <c r="Z58" s="637"/>
      <c r="AA58" s="637"/>
      <c r="AB58" s="637"/>
      <c r="AC58" s="637"/>
    </row>
    <row r="59" spans="1:29" ht="15.75">
      <c r="A59" s="660" t="s">
        <v>126</v>
      </c>
      <c r="B59" s="782"/>
      <c r="C59" s="664">
        <f>'Liquiditätsplan-2.Jahr'!O59</f>
        <v>0</v>
      </c>
      <c r="D59" s="664">
        <f t="shared" ref="D59:O59" si="15">$C59</f>
        <v>0</v>
      </c>
      <c r="E59" s="664">
        <f t="shared" si="15"/>
        <v>0</v>
      </c>
      <c r="F59" s="664">
        <f t="shared" si="15"/>
        <v>0</v>
      </c>
      <c r="G59" s="664">
        <f t="shared" si="15"/>
        <v>0</v>
      </c>
      <c r="H59" s="664">
        <f t="shared" si="15"/>
        <v>0</v>
      </c>
      <c r="I59" s="664">
        <f t="shared" si="15"/>
        <v>0</v>
      </c>
      <c r="J59" s="664">
        <f t="shared" si="15"/>
        <v>0</v>
      </c>
      <c r="K59" s="664">
        <f t="shared" si="15"/>
        <v>0</v>
      </c>
      <c r="L59" s="664">
        <f t="shared" si="15"/>
        <v>0</v>
      </c>
      <c r="M59" s="664">
        <f t="shared" si="15"/>
        <v>0</v>
      </c>
      <c r="N59" s="664">
        <f t="shared" si="15"/>
        <v>0</v>
      </c>
      <c r="O59" s="664">
        <f t="shared" si="15"/>
        <v>0</v>
      </c>
      <c r="P59" s="725"/>
      <c r="Q59" s="725"/>
      <c r="R59" s="725"/>
      <c r="S59" s="725"/>
      <c r="T59" s="725"/>
      <c r="U59" s="725"/>
      <c r="V59" s="725"/>
      <c r="W59" s="725"/>
      <c r="X59" s="725"/>
      <c r="Y59" s="725"/>
      <c r="Z59" s="725"/>
      <c r="AA59" s="725"/>
      <c r="AB59" s="725"/>
      <c r="AC59" s="725"/>
    </row>
    <row r="60" spans="1:29" ht="18.75" customHeight="1">
      <c r="A60" s="725"/>
      <c r="B60" s="765"/>
      <c r="C60" s="725"/>
      <c r="D60" s="663" t="str">
        <f>IF(OR(-D57&gt;D59,-E57&gt;E59,-F57&gt;F59),"Kreditrahmen überzogen!","")</f>
        <v/>
      </c>
      <c r="E60" s="725"/>
      <c r="F60" s="725"/>
      <c r="G60" s="663" t="str">
        <f>IF(OR(-G57&gt;G59,-H57&gt;H59,-I57&gt;I59),"Kreditrahmen überzogen!","")</f>
        <v/>
      </c>
      <c r="H60" s="725"/>
      <c r="I60" s="725"/>
      <c r="J60" s="663" t="str">
        <f>IF(OR(-J57&gt;J59,-K57&gt;K59,-L57&gt;L59),"Kreditrahmen überzogen!","")</f>
        <v/>
      </c>
      <c r="K60" s="725"/>
      <c r="L60" s="725"/>
      <c r="M60" s="663" t="str">
        <f>IF(OR(-M57&gt;M59,-N57&gt;N59,-O57&gt;O59),"Kreditrahmen überzogen!","")</f>
        <v/>
      </c>
      <c r="N60" s="725"/>
      <c r="O60" s="725"/>
      <c r="P60" s="725"/>
      <c r="Q60" s="725"/>
      <c r="R60" s="725"/>
      <c r="S60" s="725"/>
      <c r="T60" s="725"/>
      <c r="U60" s="725"/>
      <c r="V60" s="725"/>
      <c r="W60" s="725"/>
      <c r="X60" s="725"/>
      <c r="Y60" s="725"/>
      <c r="Z60" s="725"/>
      <c r="AA60" s="725"/>
      <c r="AB60" s="725"/>
      <c r="AC60" s="725"/>
    </row>
    <row r="61" spans="1:29">
      <c r="A61" s="725"/>
      <c r="B61" s="765"/>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5"/>
    </row>
    <row r="62" spans="1:29">
      <c r="A62" s="725"/>
      <c r="B62" s="765"/>
      <c r="C62" s="725"/>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725"/>
    </row>
    <row r="63" spans="1:29">
      <c r="A63" s="725"/>
      <c r="B63" s="765"/>
      <c r="C63" s="725"/>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row>
    <row r="64" spans="1:29">
      <c r="A64" s="725"/>
      <c r="B64" s="765"/>
      <c r="C64" s="725"/>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row>
    <row r="65" spans="1:29">
      <c r="A65" s="725"/>
      <c r="B65" s="765"/>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row>
    <row r="66" spans="1:29">
      <c r="A66" s="725"/>
      <c r="B66" s="765"/>
      <c r="C66" s="725"/>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725"/>
    </row>
    <row r="67" spans="1:29">
      <c r="A67" s="725"/>
      <c r="B67" s="765"/>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5"/>
      <c r="AC67" s="725"/>
    </row>
    <row r="68" spans="1:29">
      <c r="A68" s="725"/>
      <c r="B68" s="765"/>
      <c r="C68" s="725"/>
      <c r="D68" s="725"/>
      <c r="E68" s="725"/>
      <c r="F68" s="725"/>
      <c r="G68" s="725"/>
      <c r="H68" s="725"/>
      <c r="I68" s="725"/>
      <c r="J68" s="725"/>
      <c r="K68" s="725"/>
      <c r="L68" s="725"/>
      <c r="M68" s="725"/>
      <c r="N68" s="725"/>
      <c r="O68" s="725"/>
      <c r="P68" s="725"/>
      <c r="Q68" s="725"/>
      <c r="R68" s="725"/>
      <c r="S68" s="725"/>
      <c r="T68" s="725"/>
      <c r="U68" s="725"/>
      <c r="V68" s="725"/>
      <c r="W68" s="725"/>
      <c r="X68" s="725"/>
      <c r="Y68" s="725"/>
      <c r="Z68" s="725"/>
      <c r="AA68" s="725"/>
      <c r="AB68" s="725"/>
      <c r="AC68" s="725"/>
    </row>
    <row r="69" spans="1:29">
      <c r="A69" s="725"/>
      <c r="B69" s="765"/>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row>
    <row r="70" spans="1:29">
      <c r="A70" s="725"/>
      <c r="B70" s="765"/>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725"/>
      <c r="AC70" s="725"/>
    </row>
    <row r="71" spans="1:29">
      <c r="A71" s="725"/>
      <c r="B71" s="765"/>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725"/>
      <c r="AC71" s="725"/>
    </row>
    <row r="72" spans="1:29">
      <c r="A72" s="725"/>
      <c r="B72" s="765"/>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725"/>
      <c r="AC72" s="725"/>
    </row>
    <row r="73" spans="1:29">
      <c r="A73" s="725"/>
      <c r="B73" s="765"/>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725"/>
      <c r="AC73" s="725"/>
    </row>
    <row r="74" spans="1:29">
      <c r="A74" s="725"/>
      <c r="B74" s="765"/>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725"/>
      <c r="AB74" s="725"/>
      <c r="AC74" s="725"/>
    </row>
    <row r="75" spans="1:29">
      <c r="A75" s="725"/>
      <c r="B75" s="765"/>
      <c r="C75" s="725"/>
      <c r="D75" s="725"/>
      <c r="E75" s="725"/>
      <c r="F75" s="725"/>
      <c r="G75" s="725"/>
      <c r="H75" s="725"/>
      <c r="I75" s="725"/>
      <c r="J75" s="725"/>
      <c r="K75" s="725"/>
      <c r="L75" s="725"/>
      <c r="M75" s="725"/>
      <c r="N75" s="725"/>
      <c r="O75" s="725"/>
      <c r="P75" s="725"/>
      <c r="Q75" s="725"/>
      <c r="R75" s="725"/>
      <c r="S75" s="725"/>
      <c r="T75" s="725"/>
      <c r="U75" s="725"/>
      <c r="V75" s="725"/>
      <c r="W75" s="725"/>
      <c r="X75" s="725"/>
      <c r="Y75" s="725"/>
      <c r="Z75" s="725"/>
      <c r="AA75" s="725"/>
      <c r="AB75" s="725"/>
      <c r="AC75" s="725"/>
    </row>
    <row r="76" spans="1:29">
      <c r="A76" s="725"/>
      <c r="B76" s="765"/>
      <c r="C76" s="725"/>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row>
    <row r="77" spans="1:29">
      <c r="A77" s="725"/>
      <c r="B77" s="765"/>
      <c r="C77" s="725"/>
      <c r="D77" s="725"/>
      <c r="E77" s="725"/>
      <c r="F77" s="725"/>
      <c r="G77" s="725"/>
      <c r="H77" s="725"/>
      <c r="I77" s="725"/>
      <c r="J77" s="725"/>
      <c r="K77" s="725"/>
      <c r="L77" s="725"/>
      <c r="M77" s="725"/>
      <c r="N77" s="725"/>
      <c r="O77" s="725"/>
      <c r="P77" s="725"/>
      <c r="Q77" s="725"/>
      <c r="R77" s="725"/>
      <c r="S77" s="725"/>
      <c r="T77" s="725"/>
      <c r="U77" s="725"/>
      <c r="V77" s="725"/>
      <c r="W77" s="725"/>
      <c r="X77" s="725"/>
      <c r="Y77" s="725"/>
      <c r="Z77" s="725"/>
      <c r="AA77" s="725"/>
      <c r="AB77" s="725"/>
      <c r="AC77" s="725"/>
    </row>
    <row r="78" spans="1:29">
      <c r="A78" s="725"/>
      <c r="B78" s="765"/>
      <c r="C78" s="725"/>
      <c r="D78" s="725"/>
      <c r="E78" s="725"/>
      <c r="F78" s="725"/>
      <c r="G78" s="725"/>
      <c r="H78" s="725"/>
      <c r="I78" s="725"/>
      <c r="J78" s="725"/>
      <c r="K78" s="725"/>
      <c r="L78" s="725"/>
      <c r="M78" s="725"/>
      <c r="N78" s="725"/>
      <c r="O78" s="725"/>
      <c r="P78" s="725"/>
      <c r="Q78" s="725"/>
      <c r="R78" s="725"/>
      <c r="S78" s="725"/>
      <c r="T78" s="725"/>
      <c r="U78" s="725"/>
      <c r="V78" s="725"/>
      <c r="W78" s="725"/>
      <c r="X78" s="725"/>
      <c r="Y78" s="725"/>
      <c r="Z78" s="725"/>
      <c r="AA78" s="725"/>
      <c r="AB78" s="725"/>
      <c r="AC78" s="725"/>
    </row>
    <row r="79" spans="1:29">
      <c r="A79" s="725"/>
      <c r="B79" s="765"/>
      <c r="C79" s="725"/>
      <c r="D79" s="725"/>
      <c r="E79" s="725"/>
      <c r="F79" s="725"/>
      <c r="G79" s="725"/>
      <c r="H79" s="725"/>
      <c r="I79" s="725"/>
      <c r="J79" s="725"/>
      <c r="K79" s="725"/>
      <c r="L79" s="725"/>
      <c r="M79" s="725"/>
      <c r="N79" s="725"/>
      <c r="O79" s="725"/>
      <c r="P79" s="725"/>
      <c r="Q79" s="725"/>
      <c r="R79" s="725"/>
      <c r="S79" s="725"/>
      <c r="T79" s="725"/>
      <c r="U79" s="725"/>
      <c r="V79" s="725"/>
      <c r="W79" s="725"/>
      <c r="X79" s="725"/>
      <c r="Y79" s="725"/>
      <c r="Z79" s="725"/>
      <c r="AA79" s="725"/>
      <c r="AB79" s="725"/>
      <c r="AC79" s="725"/>
    </row>
    <row r="80" spans="1:29">
      <c r="A80" s="725"/>
      <c r="B80" s="765"/>
      <c r="C80" s="725"/>
      <c r="D80" s="725"/>
      <c r="E80" s="725"/>
      <c r="F80" s="725"/>
      <c r="G80" s="725"/>
      <c r="H80" s="725"/>
      <c r="I80" s="725"/>
      <c r="J80" s="725"/>
      <c r="K80" s="725"/>
      <c r="L80" s="725"/>
      <c r="M80" s="725"/>
      <c r="N80" s="725"/>
      <c r="O80" s="725"/>
      <c r="P80" s="725"/>
      <c r="Q80" s="725"/>
      <c r="R80" s="725"/>
      <c r="S80" s="725"/>
      <c r="T80" s="725"/>
      <c r="U80" s="725"/>
      <c r="V80" s="725"/>
      <c r="W80" s="725"/>
      <c r="X80" s="725"/>
      <c r="Y80" s="725"/>
      <c r="Z80" s="725"/>
      <c r="AA80" s="725"/>
      <c r="AB80" s="725"/>
      <c r="AC80" s="725"/>
    </row>
    <row r="81" spans="1:29">
      <c r="A81" s="725"/>
      <c r="B81" s="765"/>
      <c r="C81" s="725"/>
      <c r="D81" s="725"/>
      <c r="E81" s="725"/>
      <c r="F81" s="725"/>
      <c r="G81" s="725"/>
      <c r="H81" s="725"/>
      <c r="I81" s="725"/>
      <c r="J81" s="725"/>
      <c r="K81" s="725"/>
      <c r="L81" s="725"/>
      <c r="M81" s="725"/>
      <c r="N81" s="725"/>
      <c r="O81" s="725"/>
      <c r="P81" s="725"/>
      <c r="Q81" s="725"/>
      <c r="R81" s="725"/>
      <c r="S81" s="725"/>
      <c r="T81" s="725"/>
      <c r="U81" s="725"/>
      <c r="V81" s="725"/>
      <c r="W81" s="725"/>
      <c r="X81" s="725"/>
      <c r="Y81" s="725"/>
      <c r="Z81" s="725"/>
      <c r="AA81" s="725"/>
      <c r="AB81" s="725"/>
      <c r="AC81" s="725"/>
    </row>
    <row r="82" spans="1:29">
      <c r="A82" s="725"/>
      <c r="B82" s="765"/>
      <c r="C82" s="725"/>
      <c r="D82" s="725"/>
      <c r="E82" s="725"/>
      <c r="F82" s="725"/>
      <c r="G82" s="725"/>
      <c r="H82" s="725"/>
      <c r="I82" s="725"/>
      <c r="J82" s="725"/>
      <c r="K82" s="725"/>
      <c r="L82" s="725"/>
      <c r="M82" s="725"/>
      <c r="N82" s="725"/>
      <c r="O82" s="725"/>
      <c r="P82" s="725"/>
      <c r="Q82" s="725"/>
      <c r="R82" s="725"/>
      <c r="S82" s="725"/>
      <c r="T82" s="725"/>
      <c r="U82" s="725"/>
      <c r="V82" s="725"/>
      <c r="W82" s="725"/>
      <c r="X82" s="725"/>
      <c r="Y82" s="725"/>
      <c r="Z82" s="725"/>
      <c r="AA82" s="725"/>
      <c r="AB82" s="725"/>
      <c r="AC82" s="725"/>
    </row>
    <row r="83" spans="1:29">
      <c r="A83" s="725"/>
      <c r="B83" s="765"/>
      <c r="C83" s="725"/>
      <c r="D83" s="725"/>
      <c r="E83" s="725"/>
      <c r="F83" s="725"/>
      <c r="G83" s="725"/>
      <c r="H83" s="725"/>
      <c r="I83" s="725"/>
      <c r="J83" s="725"/>
      <c r="K83" s="725"/>
      <c r="L83" s="725"/>
      <c r="M83" s="725"/>
      <c r="N83" s="725"/>
      <c r="O83" s="725"/>
      <c r="P83" s="725"/>
      <c r="Q83" s="725"/>
      <c r="R83" s="725"/>
      <c r="S83" s="725"/>
      <c r="T83" s="725"/>
      <c r="U83" s="725"/>
      <c r="V83" s="725"/>
      <c r="W83" s="725"/>
      <c r="X83" s="725"/>
      <c r="Y83" s="725"/>
      <c r="Z83" s="725"/>
      <c r="AA83" s="725"/>
      <c r="AB83" s="725"/>
      <c r="AC83" s="725"/>
    </row>
    <row r="84" spans="1:29">
      <c r="A84" s="725"/>
      <c r="B84" s="765"/>
      <c r="C84" s="725"/>
      <c r="D84" s="725"/>
      <c r="E84" s="725"/>
      <c r="F84" s="725"/>
      <c r="G84" s="725"/>
      <c r="H84" s="725"/>
      <c r="I84" s="725"/>
      <c r="J84" s="725"/>
      <c r="K84" s="725"/>
      <c r="L84" s="725"/>
      <c r="M84" s="725"/>
      <c r="N84" s="725"/>
      <c r="O84" s="725"/>
      <c r="P84" s="725"/>
      <c r="Q84" s="725"/>
      <c r="R84" s="725"/>
      <c r="S84" s="725"/>
      <c r="T84" s="725"/>
      <c r="U84" s="725"/>
      <c r="V84" s="725"/>
      <c r="W84" s="725"/>
      <c r="X84" s="725"/>
      <c r="Y84" s="725"/>
      <c r="Z84" s="725"/>
      <c r="AA84" s="725"/>
      <c r="AB84" s="725"/>
      <c r="AC84" s="725"/>
    </row>
    <row r="85" spans="1:29">
      <c r="A85" s="725"/>
      <c r="B85" s="765"/>
      <c r="C85" s="725"/>
      <c r="D85" s="725"/>
      <c r="E85" s="725"/>
      <c r="F85" s="725"/>
      <c r="G85" s="725"/>
      <c r="H85" s="725"/>
      <c r="I85" s="725"/>
      <c r="J85" s="725"/>
      <c r="K85" s="725"/>
      <c r="L85" s="725"/>
      <c r="M85" s="725"/>
      <c r="N85" s="725"/>
      <c r="O85" s="725"/>
      <c r="P85" s="725"/>
      <c r="Q85" s="725"/>
      <c r="R85" s="725"/>
      <c r="S85" s="725"/>
      <c r="T85" s="725"/>
      <c r="U85" s="725"/>
      <c r="V85" s="725"/>
      <c r="W85" s="725"/>
      <c r="X85" s="725"/>
      <c r="Y85" s="725"/>
      <c r="Z85" s="725"/>
      <c r="AA85" s="725"/>
      <c r="AB85" s="725"/>
      <c r="AC85" s="725"/>
    </row>
    <row r="86" spans="1:29">
      <c r="A86" s="725"/>
      <c r="B86" s="765"/>
      <c r="C86" s="725"/>
      <c r="D86" s="725"/>
      <c r="E86" s="725"/>
      <c r="F86" s="725"/>
      <c r="G86" s="725"/>
      <c r="H86" s="725"/>
      <c r="I86" s="725"/>
      <c r="J86" s="725"/>
      <c r="K86" s="725"/>
      <c r="L86" s="725"/>
      <c r="M86" s="725"/>
      <c r="N86" s="725"/>
      <c r="O86" s="725"/>
      <c r="P86" s="725"/>
      <c r="Q86" s="725"/>
      <c r="R86" s="725"/>
      <c r="S86" s="725"/>
      <c r="T86" s="725"/>
      <c r="U86" s="725"/>
      <c r="V86" s="725"/>
      <c r="W86" s="725"/>
      <c r="X86" s="725"/>
      <c r="Y86" s="725"/>
      <c r="Z86" s="725"/>
      <c r="AA86" s="725"/>
      <c r="AB86" s="725"/>
      <c r="AC86" s="725"/>
    </row>
    <row r="87" spans="1:29">
      <c r="A87" s="725"/>
      <c r="B87" s="765"/>
      <c r="C87" s="725"/>
      <c r="D87" s="725"/>
      <c r="E87" s="725"/>
      <c r="F87" s="725"/>
      <c r="G87" s="725"/>
      <c r="H87" s="725"/>
      <c r="I87" s="725"/>
      <c r="J87" s="725"/>
      <c r="K87" s="725"/>
      <c r="L87" s="725"/>
      <c r="M87" s="725"/>
      <c r="N87" s="725"/>
      <c r="O87" s="725"/>
      <c r="P87" s="725"/>
      <c r="Q87" s="725"/>
      <c r="R87" s="725"/>
      <c r="S87" s="725"/>
      <c r="T87" s="725"/>
      <c r="U87" s="725"/>
      <c r="V87" s="725"/>
      <c r="W87" s="725"/>
      <c r="X87" s="725"/>
      <c r="Y87" s="725"/>
      <c r="Z87" s="725"/>
      <c r="AA87" s="725"/>
      <c r="AB87" s="725"/>
      <c r="AC87" s="725"/>
    </row>
    <row r="88" spans="1:29">
      <c r="A88" s="725"/>
      <c r="B88" s="765"/>
      <c r="C88" s="725"/>
      <c r="D88" s="725"/>
      <c r="E88" s="725"/>
      <c r="F88" s="725"/>
      <c r="G88" s="725"/>
      <c r="H88" s="725"/>
      <c r="I88" s="725"/>
      <c r="J88" s="725"/>
      <c r="K88" s="725"/>
      <c r="L88" s="725"/>
      <c r="M88" s="725"/>
      <c r="N88" s="725"/>
      <c r="O88" s="725"/>
      <c r="P88" s="725"/>
      <c r="Q88" s="725"/>
      <c r="R88" s="725"/>
      <c r="S88" s="725"/>
      <c r="T88" s="725"/>
      <c r="U88" s="725"/>
      <c r="V88" s="725"/>
      <c r="W88" s="725"/>
      <c r="X88" s="725"/>
      <c r="Y88" s="725"/>
      <c r="Z88" s="725"/>
      <c r="AA88" s="725"/>
      <c r="AB88" s="725"/>
      <c r="AC88" s="725"/>
    </row>
    <row r="89" spans="1:29">
      <c r="A89" s="725"/>
      <c r="B89" s="765"/>
      <c r="C89" s="725"/>
      <c r="D89" s="725"/>
      <c r="E89" s="725"/>
      <c r="F89" s="725"/>
      <c r="G89" s="725"/>
      <c r="H89" s="725"/>
      <c r="I89" s="725"/>
      <c r="J89" s="725"/>
      <c r="K89" s="725"/>
      <c r="L89" s="725"/>
      <c r="M89" s="725"/>
      <c r="N89" s="725"/>
      <c r="O89" s="725"/>
      <c r="P89" s="725"/>
      <c r="Q89" s="725"/>
      <c r="R89" s="725"/>
      <c r="S89" s="725"/>
      <c r="T89" s="725"/>
      <c r="U89" s="725"/>
      <c r="V89" s="725"/>
      <c r="W89" s="725"/>
      <c r="X89" s="725"/>
      <c r="Y89" s="725"/>
      <c r="Z89" s="725"/>
      <c r="AA89" s="725"/>
      <c r="AB89" s="725"/>
      <c r="AC89" s="725"/>
    </row>
    <row r="90" spans="1:29">
      <c r="A90" s="725"/>
      <c r="B90" s="765"/>
      <c r="C90" s="725"/>
      <c r="D90" s="725"/>
      <c r="E90" s="725"/>
      <c r="F90" s="725"/>
      <c r="G90" s="725"/>
      <c r="H90" s="725"/>
      <c r="I90" s="725"/>
      <c r="J90" s="725"/>
      <c r="K90" s="725"/>
      <c r="L90" s="725"/>
      <c r="M90" s="725"/>
      <c r="N90" s="725"/>
      <c r="O90" s="725"/>
      <c r="P90" s="725"/>
      <c r="Q90" s="725"/>
      <c r="R90" s="725"/>
      <c r="S90" s="725"/>
      <c r="T90" s="725"/>
      <c r="U90" s="725"/>
      <c r="V90" s="725"/>
      <c r="W90" s="725"/>
      <c r="X90" s="725"/>
      <c r="Y90" s="725"/>
      <c r="Z90" s="725"/>
      <c r="AA90" s="725"/>
      <c r="AB90" s="725"/>
      <c r="AC90" s="725"/>
    </row>
    <row r="91" spans="1:29">
      <c r="A91" s="725"/>
      <c r="B91" s="765"/>
      <c r="C91" s="725"/>
      <c r="D91" s="725"/>
      <c r="E91" s="725"/>
      <c r="F91" s="725"/>
      <c r="G91" s="725"/>
      <c r="H91" s="725"/>
      <c r="I91" s="725"/>
      <c r="J91" s="725"/>
      <c r="K91" s="725"/>
      <c r="L91" s="725"/>
      <c r="M91" s="725"/>
      <c r="N91" s="725"/>
      <c r="O91" s="725"/>
      <c r="P91" s="725"/>
      <c r="Q91" s="725"/>
      <c r="R91" s="725"/>
      <c r="S91" s="725"/>
      <c r="T91" s="725"/>
      <c r="U91" s="725"/>
      <c r="V91" s="725"/>
      <c r="W91" s="725"/>
      <c r="X91" s="725"/>
      <c r="Y91" s="725"/>
      <c r="Z91" s="725"/>
      <c r="AA91" s="725"/>
      <c r="AB91" s="725"/>
      <c r="AC91" s="725"/>
    </row>
    <row r="92" spans="1:29">
      <c r="A92" s="725"/>
      <c r="B92" s="765"/>
      <c r="C92" s="725"/>
      <c r="D92" s="725"/>
      <c r="E92" s="725"/>
      <c r="F92" s="725"/>
      <c r="G92" s="725"/>
      <c r="H92" s="725"/>
      <c r="I92" s="725"/>
      <c r="J92" s="725"/>
      <c r="K92" s="725"/>
      <c r="L92" s="725"/>
      <c r="M92" s="725"/>
      <c r="N92" s="725"/>
      <c r="O92" s="725"/>
      <c r="P92" s="725"/>
      <c r="Q92" s="725"/>
      <c r="R92" s="725"/>
      <c r="S92" s="725"/>
      <c r="T92" s="725"/>
      <c r="U92" s="725"/>
      <c r="V92" s="725"/>
      <c r="W92" s="725"/>
      <c r="X92" s="725"/>
      <c r="Y92" s="725"/>
      <c r="Z92" s="725"/>
      <c r="AA92" s="725"/>
      <c r="AB92" s="725"/>
      <c r="AC92" s="725"/>
    </row>
    <row r="93" spans="1:29">
      <c r="A93" s="725"/>
      <c r="B93" s="765"/>
      <c r="C93" s="725"/>
      <c r="D93" s="725"/>
      <c r="E93" s="725"/>
      <c r="F93" s="725"/>
      <c r="G93" s="725"/>
      <c r="H93" s="725"/>
      <c r="I93" s="725"/>
      <c r="J93" s="725"/>
      <c r="K93" s="725"/>
      <c r="L93" s="725"/>
      <c r="M93" s="725"/>
      <c r="N93" s="725"/>
      <c r="O93" s="725"/>
      <c r="P93" s="725"/>
      <c r="Q93" s="725"/>
      <c r="R93" s="725"/>
      <c r="S93" s="725"/>
      <c r="T93" s="725"/>
      <c r="U93" s="725"/>
      <c r="V93" s="725"/>
      <c r="W93" s="725"/>
      <c r="X93" s="725"/>
      <c r="Y93" s="725"/>
      <c r="Z93" s="725"/>
      <c r="AA93" s="725"/>
      <c r="AB93" s="725"/>
      <c r="AC93" s="725"/>
    </row>
    <row r="94" spans="1:29">
      <c r="A94" s="725"/>
      <c r="B94" s="765"/>
      <c r="C94" s="725"/>
      <c r="D94" s="725"/>
      <c r="E94" s="725"/>
      <c r="F94" s="725"/>
      <c r="G94" s="725"/>
      <c r="H94" s="725"/>
      <c r="I94" s="725"/>
      <c r="J94" s="725"/>
      <c r="K94" s="725"/>
      <c r="L94" s="725"/>
      <c r="M94" s="725"/>
      <c r="N94" s="725"/>
      <c r="O94" s="725"/>
      <c r="P94" s="725"/>
      <c r="Q94" s="725"/>
      <c r="R94" s="725"/>
      <c r="S94" s="725"/>
      <c r="T94" s="725"/>
      <c r="U94" s="725"/>
      <c r="V94" s="725"/>
      <c r="W94" s="725"/>
      <c r="X94" s="725"/>
      <c r="Y94" s="725"/>
      <c r="Z94" s="725"/>
      <c r="AA94" s="725"/>
      <c r="AB94" s="725"/>
      <c r="AC94" s="725"/>
    </row>
    <row r="95" spans="1:29">
      <c r="A95" s="725"/>
      <c r="B95" s="765"/>
      <c r="C95" s="725"/>
      <c r="D95" s="725"/>
      <c r="E95" s="725"/>
      <c r="F95" s="725"/>
      <c r="G95" s="725"/>
      <c r="H95" s="725"/>
      <c r="I95" s="725"/>
      <c r="J95" s="725"/>
      <c r="K95" s="725"/>
      <c r="L95" s="725"/>
      <c r="M95" s="725"/>
      <c r="N95" s="725"/>
      <c r="O95" s="725"/>
      <c r="P95" s="725"/>
      <c r="Q95" s="725"/>
      <c r="R95" s="725"/>
      <c r="S95" s="725"/>
      <c r="T95" s="725"/>
      <c r="U95" s="725"/>
      <c r="V95" s="725"/>
      <c r="W95" s="725"/>
      <c r="X95" s="725"/>
      <c r="Y95" s="725"/>
      <c r="Z95" s="725"/>
      <c r="AA95" s="725"/>
      <c r="AB95" s="725"/>
      <c r="AC95" s="725"/>
    </row>
    <row r="96" spans="1:29">
      <c r="A96" s="725"/>
      <c r="B96" s="765"/>
      <c r="C96" s="725"/>
      <c r="D96" s="725"/>
      <c r="E96" s="725"/>
      <c r="F96" s="725"/>
      <c r="G96" s="725"/>
      <c r="H96" s="725"/>
      <c r="I96" s="725"/>
      <c r="J96" s="725"/>
      <c r="K96" s="725"/>
      <c r="L96" s="725"/>
      <c r="M96" s="725"/>
      <c r="N96" s="725"/>
      <c r="O96" s="725"/>
      <c r="P96" s="725"/>
      <c r="Q96" s="725"/>
      <c r="R96" s="725"/>
      <c r="S96" s="725"/>
      <c r="T96" s="725"/>
      <c r="U96" s="725"/>
      <c r="V96" s="725"/>
      <c r="W96" s="725"/>
      <c r="X96" s="725"/>
      <c r="Y96" s="725"/>
      <c r="Z96" s="725"/>
      <c r="AA96" s="725"/>
      <c r="AB96" s="725"/>
      <c r="AC96" s="725"/>
    </row>
    <row r="97" spans="1:29">
      <c r="A97" s="725"/>
      <c r="B97" s="765"/>
      <c r="C97" s="725"/>
      <c r="D97" s="725"/>
      <c r="E97" s="725"/>
      <c r="F97" s="725"/>
      <c r="G97" s="725"/>
      <c r="H97" s="725"/>
      <c r="I97" s="725"/>
      <c r="J97" s="725"/>
      <c r="K97" s="725"/>
      <c r="L97" s="725"/>
      <c r="M97" s="725"/>
      <c r="N97" s="725"/>
      <c r="O97" s="725"/>
      <c r="P97" s="725"/>
      <c r="Q97" s="725"/>
      <c r="R97" s="725"/>
      <c r="S97" s="725"/>
      <c r="T97" s="725"/>
      <c r="U97" s="725"/>
      <c r="V97" s="725"/>
      <c r="W97" s="725"/>
      <c r="X97" s="725"/>
      <c r="Y97" s="725"/>
      <c r="Z97" s="725"/>
      <c r="AA97" s="725"/>
      <c r="AB97" s="725"/>
      <c r="AC97" s="725"/>
    </row>
    <row r="98" spans="1:29">
      <c r="A98" s="725"/>
      <c r="B98" s="765"/>
      <c r="C98" s="725"/>
      <c r="D98" s="725"/>
      <c r="E98" s="725"/>
      <c r="F98" s="725"/>
      <c r="G98" s="725"/>
      <c r="H98" s="725"/>
      <c r="I98" s="725"/>
      <c r="J98" s="725"/>
      <c r="K98" s="725"/>
      <c r="L98" s="725"/>
      <c r="M98" s="725"/>
      <c r="N98" s="725"/>
      <c r="O98" s="725"/>
      <c r="P98" s="725"/>
      <c r="Q98" s="725"/>
      <c r="R98" s="725"/>
      <c r="S98" s="725"/>
      <c r="T98" s="725"/>
      <c r="U98" s="725"/>
      <c r="V98" s="725"/>
      <c r="W98" s="725"/>
      <c r="X98" s="725"/>
      <c r="Y98" s="725"/>
      <c r="Z98" s="725"/>
      <c r="AA98" s="725"/>
      <c r="AB98" s="725"/>
      <c r="AC98" s="725"/>
    </row>
    <row r="99" spans="1:29">
      <c r="A99" s="725"/>
      <c r="B99" s="765"/>
      <c r="C99" s="725"/>
      <c r="D99" s="725"/>
      <c r="E99" s="725"/>
      <c r="F99" s="725"/>
      <c r="G99" s="725"/>
      <c r="H99" s="725"/>
      <c r="I99" s="725"/>
      <c r="J99" s="725"/>
      <c r="K99" s="725"/>
      <c r="L99" s="725"/>
      <c r="M99" s="725"/>
      <c r="N99" s="725"/>
      <c r="O99" s="725"/>
      <c r="P99" s="725"/>
      <c r="Q99" s="725"/>
      <c r="R99" s="725"/>
      <c r="S99" s="725"/>
      <c r="T99" s="725"/>
      <c r="U99" s="725"/>
      <c r="V99" s="725"/>
      <c r="W99" s="725"/>
      <c r="X99" s="725"/>
      <c r="Y99" s="725"/>
      <c r="Z99" s="725"/>
      <c r="AA99" s="725"/>
      <c r="AB99" s="725"/>
      <c r="AC99" s="725"/>
    </row>
    <row r="100" spans="1:29">
      <c r="A100" s="725"/>
      <c r="B100" s="765"/>
      <c r="C100" s="725"/>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25"/>
      <c r="Z100" s="725"/>
      <c r="AA100" s="725"/>
      <c r="AB100" s="725"/>
      <c r="AC100" s="725"/>
    </row>
    <row r="101" spans="1:29">
      <c r="A101" s="725"/>
      <c r="B101" s="765"/>
      <c r="C101" s="725"/>
      <c r="D101" s="725"/>
      <c r="E101" s="725"/>
      <c r="F101" s="725"/>
      <c r="G101" s="725"/>
      <c r="H101" s="725"/>
      <c r="I101" s="725"/>
      <c r="J101" s="725"/>
      <c r="K101" s="725"/>
      <c r="L101" s="725"/>
      <c r="M101" s="725"/>
      <c r="N101" s="725"/>
      <c r="O101" s="725"/>
      <c r="P101" s="725"/>
      <c r="Q101" s="725"/>
      <c r="R101" s="725"/>
      <c r="S101" s="725"/>
      <c r="T101" s="725"/>
      <c r="U101" s="725"/>
      <c r="V101" s="725"/>
      <c r="W101" s="725"/>
      <c r="X101" s="725"/>
      <c r="Y101" s="725"/>
      <c r="Z101" s="725"/>
      <c r="AA101" s="725"/>
      <c r="AB101" s="725"/>
      <c r="AC101" s="725"/>
    </row>
    <row r="102" spans="1:29">
      <c r="A102" s="725"/>
      <c r="B102" s="765"/>
      <c r="C102" s="725"/>
      <c r="D102" s="725"/>
      <c r="E102" s="725"/>
      <c r="F102" s="725"/>
      <c r="G102" s="725"/>
      <c r="H102" s="725"/>
      <c r="I102" s="725"/>
      <c r="J102" s="725"/>
      <c r="K102" s="725"/>
      <c r="L102" s="725"/>
      <c r="M102" s="725"/>
      <c r="N102" s="725"/>
      <c r="O102" s="725"/>
      <c r="P102" s="725"/>
      <c r="Q102" s="725"/>
      <c r="R102" s="725"/>
      <c r="S102" s="725"/>
      <c r="T102" s="725"/>
      <c r="U102" s="725"/>
      <c r="V102" s="725"/>
      <c r="W102" s="725"/>
      <c r="X102" s="725"/>
      <c r="Y102" s="725"/>
      <c r="Z102" s="725"/>
      <c r="AA102" s="725"/>
      <c r="AB102" s="725"/>
      <c r="AC102" s="725"/>
    </row>
    <row r="103" spans="1:29">
      <c r="A103" s="725"/>
      <c r="B103" s="765"/>
      <c r="C103" s="725"/>
      <c r="D103" s="725"/>
      <c r="E103" s="725"/>
      <c r="F103" s="725"/>
      <c r="G103" s="725"/>
      <c r="H103" s="725"/>
      <c r="I103" s="725"/>
      <c r="J103" s="725"/>
      <c r="K103" s="725"/>
      <c r="L103" s="725"/>
      <c r="M103" s="725"/>
      <c r="N103" s="725"/>
      <c r="O103" s="725"/>
      <c r="P103" s="725"/>
      <c r="Q103" s="725"/>
      <c r="R103" s="725"/>
      <c r="S103" s="725"/>
      <c r="T103" s="725"/>
      <c r="U103" s="725"/>
      <c r="V103" s="725"/>
      <c r="W103" s="725"/>
      <c r="X103" s="725"/>
      <c r="Y103" s="725"/>
      <c r="Z103" s="725"/>
      <c r="AA103" s="725"/>
      <c r="AB103" s="725"/>
      <c r="AC103" s="725"/>
    </row>
    <row r="104" spans="1:29">
      <c r="A104" s="725"/>
      <c r="B104" s="765"/>
      <c r="C104" s="725"/>
      <c r="D104" s="725"/>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25"/>
      <c r="AA104" s="725"/>
      <c r="AB104" s="725"/>
      <c r="AC104" s="725"/>
    </row>
    <row r="105" spans="1:29">
      <c r="A105" s="725"/>
      <c r="B105" s="765"/>
      <c r="C105" s="725"/>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25"/>
      <c r="Z105" s="725"/>
      <c r="AA105" s="725"/>
      <c r="AB105" s="725"/>
      <c r="AC105" s="725"/>
    </row>
    <row r="106" spans="1:29">
      <c r="A106" s="725"/>
      <c r="B106" s="765"/>
      <c r="C106" s="725"/>
      <c r="D106" s="725"/>
      <c r="E106" s="725"/>
      <c r="F106" s="725"/>
      <c r="G106" s="725"/>
      <c r="H106" s="725"/>
      <c r="I106" s="725"/>
      <c r="J106" s="725"/>
      <c r="K106" s="725"/>
      <c r="L106" s="725"/>
      <c r="M106" s="725"/>
      <c r="N106" s="725"/>
      <c r="O106" s="725"/>
      <c r="P106" s="725"/>
      <c r="Q106" s="725"/>
      <c r="R106" s="725"/>
      <c r="S106" s="725"/>
      <c r="T106" s="725"/>
      <c r="U106" s="725"/>
      <c r="V106" s="725"/>
      <c r="W106" s="725"/>
      <c r="X106" s="725"/>
      <c r="Y106" s="725"/>
      <c r="Z106" s="725"/>
      <c r="AA106" s="725"/>
      <c r="AB106" s="725"/>
      <c r="AC106" s="725"/>
    </row>
    <row r="107" spans="1:29">
      <c r="A107" s="725"/>
      <c r="B107" s="765"/>
      <c r="C107" s="725"/>
      <c r="D107" s="725"/>
      <c r="E107" s="725"/>
      <c r="F107" s="725"/>
      <c r="G107" s="725"/>
      <c r="H107" s="725"/>
      <c r="I107" s="725"/>
      <c r="J107" s="725"/>
      <c r="K107" s="725"/>
      <c r="L107" s="725"/>
      <c r="M107" s="725"/>
      <c r="N107" s="725"/>
      <c r="O107" s="725"/>
      <c r="P107" s="725"/>
      <c r="Q107" s="725"/>
      <c r="R107" s="725"/>
      <c r="S107" s="725"/>
      <c r="T107" s="725"/>
      <c r="U107" s="725"/>
      <c r="V107" s="725"/>
      <c r="W107" s="725"/>
      <c r="X107" s="725"/>
      <c r="Y107" s="725"/>
      <c r="Z107" s="725"/>
      <c r="AA107" s="725"/>
      <c r="AB107" s="725"/>
      <c r="AC107" s="725"/>
    </row>
    <row r="108" spans="1:29">
      <c r="A108" s="725"/>
      <c r="B108" s="765"/>
      <c r="C108" s="725"/>
      <c r="D108" s="725"/>
      <c r="E108" s="725"/>
      <c r="F108" s="725"/>
      <c r="G108" s="725"/>
      <c r="H108" s="725"/>
      <c r="I108" s="725"/>
      <c r="J108" s="725"/>
      <c r="K108" s="725"/>
      <c r="L108" s="725"/>
      <c r="M108" s="725"/>
      <c r="N108" s="725"/>
      <c r="O108" s="725"/>
      <c r="P108" s="725"/>
      <c r="Q108" s="725"/>
      <c r="R108" s="725"/>
      <c r="S108" s="725"/>
      <c r="T108" s="725"/>
      <c r="U108" s="725"/>
      <c r="V108" s="725"/>
      <c r="W108" s="725"/>
      <c r="X108" s="725"/>
      <c r="Y108" s="725"/>
      <c r="Z108" s="725"/>
      <c r="AA108" s="725"/>
      <c r="AB108" s="725"/>
      <c r="AC108" s="725"/>
    </row>
    <row r="109" spans="1:29">
      <c r="A109" s="725"/>
      <c r="B109" s="765"/>
      <c r="C109" s="725"/>
      <c r="D109" s="725"/>
      <c r="E109" s="725"/>
      <c r="F109" s="725"/>
      <c r="G109" s="725"/>
      <c r="H109" s="725"/>
      <c r="I109" s="725"/>
      <c r="J109" s="725"/>
      <c r="K109" s="725"/>
      <c r="L109" s="725"/>
      <c r="M109" s="725"/>
      <c r="N109" s="725"/>
      <c r="O109" s="725"/>
      <c r="P109" s="725"/>
      <c r="Q109" s="725"/>
      <c r="R109" s="725"/>
      <c r="S109" s="725"/>
      <c r="T109" s="725"/>
      <c r="U109" s="725"/>
      <c r="V109" s="725"/>
      <c r="W109" s="725"/>
      <c r="X109" s="725"/>
      <c r="Y109" s="725"/>
      <c r="Z109" s="725"/>
      <c r="AA109" s="725"/>
      <c r="AB109" s="725"/>
      <c r="AC109" s="725"/>
    </row>
    <row r="110" spans="1:29">
      <c r="A110" s="725"/>
      <c r="B110" s="765"/>
      <c r="C110" s="725"/>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row>
    <row r="111" spans="1:29">
      <c r="A111" s="725"/>
      <c r="B111" s="765"/>
      <c r="C111" s="725"/>
      <c r="D111" s="725"/>
      <c r="E111" s="725"/>
      <c r="F111" s="725"/>
      <c r="G111" s="725"/>
      <c r="H111" s="725"/>
      <c r="I111" s="725"/>
      <c r="J111" s="725"/>
      <c r="K111" s="725"/>
      <c r="L111" s="725"/>
      <c r="M111" s="725"/>
      <c r="N111" s="725"/>
      <c r="O111" s="725"/>
      <c r="P111" s="725"/>
      <c r="Q111" s="725"/>
      <c r="R111" s="725"/>
      <c r="S111" s="725"/>
      <c r="T111" s="725"/>
      <c r="U111" s="725"/>
      <c r="V111" s="725"/>
      <c r="W111" s="725"/>
      <c r="X111" s="725"/>
      <c r="Y111" s="725"/>
      <c r="Z111" s="725"/>
      <c r="AA111" s="725"/>
      <c r="AB111" s="725"/>
      <c r="AC111" s="725"/>
    </row>
    <row r="112" spans="1:29">
      <c r="A112" s="725"/>
      <c r="B112" s="765"/>
      <c r="C112" s="725"/>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5"/>
      <c r="AA112" s="725"/>
      <c r="AB112" s="725"/>
      <c r="AC112" s="725"/>
    </row>
    <row r="113" spans="1:29">
      <c r="A113" s="725"/>
      <c r="B113" s="765"/>
      <c r="C113" s="725"/>
      <c r="D113" s="725"/>
      <c r="E113" s="725"/>
      <c r="F113" s="725"/>
      <c r="G113" s="725"/>
      <c r="H113" s="725"/>
      <c r="I113" s="725"/>
      <c r="J113" s="725"/>
      <c r="K113" s="725"/>
      <c r="L113" s="725"/>
      <c r="M113" s="725"/>
      <c r="N113" s="725"/>
      <c r="O113" s="725"/>
      <c r="P113" s="725"/>
      <c r="Q113" s="725"/>
      <c r="R113" s="725"/>
      <c r="S113" s="725"/>
      <c r="T113" s="725"/>
      <c r="U113" s="725"/>
      <c r="V113" s="725"/>
      <c r="W113" s="725"/>
      <c r="X113" s="725"/>
      <c r="Y113" s="725"/>
      <c r="Z113" s="725"/>
      <c r="AA113" s="725"/>
      <c r="AB113" s="725"/>
      <c r="AC113" s="725"/>
    </row>
    <row r="114" spans="1:29">
      <c r="A114" s="725"/>
      <c r="B114" s="765"/>
      <c r="C114" s="725"/>
      <c r="D114" s="725"/>
      <c r="E114" s="725"/>
      <c r="F114" s="725"/>
      <c r="G114" s="725"/>
      <c r="H114" s="725"/>
      <c r="I114" s="725"/>
      <c r="J114" s="725"/>
      <c r="K114" s="725"/>
      <c r="L114" s="725"/>
      <c r="M114" s="725"/>
      <c r="N114" s="725"/>
      <c r="O114" s="725"/>
      <c r="P114" s="725"/>
      <c r="Q114" s="725"/>
      <c r="R114" s="725"/>
      <c r="S114" s="725"/>
      <c r="T114" s="725"/>
      <c r="U114" s="725"/>
      <c r="V114" s="725"/>
      <c r="W114" s="725"/>
      <c r="X114" s="725"/>
      <c r="Y114" s="725"/>
      <c r="Z114" s="725"/>
      <c r="AA114" s="725"/>
      <c r="AB114" s="725"/>
      <c r="AC114" s="725"/>
    </row>
    <row r="115" spans="1:29">
      <c r="A115" s="725"/>
      <c r="B115" s="765"/>
      <c r="C115" s="725"/>
      <c r="D115" s="725"/>
      <c r="E115" s="725"/>
      <c r="F115" s="725"/>
      <c r="G115" s="725"/>
      <c r="H115" s="725"/>
      <c r="I115" s="725"/>
      <c r="J115" s="725"/>
      <c r="K115" s="725"/>
      <c r="L115" s="725"/>
      <c r="M115" s="725"/>
      <c r="N115" s="725"/>
      <c r="O115" s="725"/>
      <c r="P115" s="725"/>
      <c r="Q115" s="725"/>
      <c r="R115" s="725"/>
      <c r="S115" s="725"/>
      <c r="T115" s="725"/>
      <c r="U115" s="725"/>
      <c r="V115" s="725"/>
      <c r="W115" s="725"/>
      <c r="X115" s="725"/>
      <c r="Y115" s="725"/>
      <c r="Z115" s="725"/>
      <c r="AA115" s="725"/>
      <c r="AB115" s="725"/>
      <c r="AC115" s="725"/>
    </row>
    <row r="116" spans="1:29">
      <c r="A116" s="725"/>
      <c r="B116" s="765"/>
      <c r="C116" s="725"/>
      <c r="D116" s="725"/>
      <c r="E116" s="725"/>
      <c r="F116" s="725"/>
      <c r="G116" s="725"/>
      <c r="H116" s="725"/>
      <c r="I116" s="725"/>
      <c r="J116" s="725"/>
      <c r="K116" s="725"/>
      <c r="L116" s="725"/>
      <c r="M116" s="725"/>
      <c r="N116" s="725"/>
      <c r="O116" s="725"/>
      <c r="P116" s="725"/>
      <c r="Q116" s="725"/>
      <c r="R116" s="725"/>
      <c r="S116" s="725"/>
      <c r="T116" s="725"/>
      <c r="U116" s="725"/>
      <c r="V116" s="725"/>
      <c r="W116" s="725"/>
      <c r="X116" s="725"/>
      <c r="Y116" s="725"/>
      <c r="Z116" s="725"/>
      <c r="AA116" s="725"/>
      <c r="AB116" s="725"/>
      <c r="AC116" s="725"/>
    </row>
    <row r="117" spans="1:29">
      <c r="A117" s="725"/>
      <c r="B117" s="765"/>
      <c r="C117" s="725"/>
      <c r="D117" s="725"/>
      <c r="E117" s="725"/>
      <c r="F117" s="725"/>
      <c r="G117" s="725"/>
      <c r="H117" s="725"/>
      <c r="I117" s="725"/>
      <c r="J117" s="725"/>
      <c r="K117" s="725"/>
      <c r="L117" s="725"/>
      <c r="M117" s="725"/>
      <c r="N117" s="725"/>
      <c r="O117" s="725"/>
      <c r="P117" s="725"/>
      <c r="Q117" s="725"/>
      <c r="R117" s="725"/>
      <c r="S117" s="725"/>
      <c r="T117" s="725"/>
      <c r="U117" s="725"/>
      <c r="V117" s="725"/>
      <c r="W117" s="725"/>
      <c r="X117" s="725"/>
      <c r="Y117" s="725"/>
      <c r="Z117" s="725"/>
      <c r="AA117" s="725"/>
      <c r="AB117" s="725"/>
      <c r="AC117" s="725"/>
    </row>
    <row r="118" spans="1:29">
      <c r="A118" s="725"/>
      <c r="B118" s="765"/>
      <c r="C118" s="725"/>
      <c r="D118" s="725"/>
      <c r="E118" s="725"/>
      <c r="F118" s="725"/>
      <c r="G118" s="725"/>
      <c r="H118" s="725"/>
      <c r="I118" s="725"/>
      <c r="J118" s="725"/>
      <c r="K118" s="725"/>
      <c r="L118" s="725"/>
      <c r="M118" s="725"/>
      <c r="N118" s="725"/>
      <c r="O118" s="725"/>
      <c r="P118" s="725"/>
      <c r="Q118" s="725"/>
      <c r="R118" s="725"/>
      <c r="S118" s="725"/>
      <c r="T118" s="725"/>
      <c r="U118" s="725"/>
      <c r="V118" s="725"/>
      <c r="W118" s="725"/>
      <c r="X118" s="725"/>
      <c r="Y118" s="725"/>
      <c r="Z118" s="725"/>
      <c r="AA118" s="725"/>
      <c r="AB118" s="725"/>
      <c r="AC118" s="725"/>
    </row>
    <row r="119" spans="1:29">
      <c r="A119" s="725"/>
      <c r="B119" s="765"/>
      <c r="C119" s="725"/>
      <c r="D119" s="725"/>
      <c r="E119" s="725"/>
      <c r="F119" s="725"/>
      <c r="G119" s="725"/>
      <c r="H119" s="725"/>
      <c r="I119" s="725"/>
      <c r="J119" s="725"/>
      <c r="K119" s="725"/>
      <c r="L119" s="725"/>
      <c r="M119" s="725"/>
      <c r="N119" s="725"/>
      <c r="O119" s="725"/>
      <c r="P119" s="725"/>
      <c r="Q119" s="725"/>
      <c r="R119" s="725"/>
      <c r="S119" s="725"/>
      <c r="T119" s="725"/>
      <c r="U119" s="725"/>
      <c r="V119" s="725"/>
      <c r="W119" s="725"/>
      <c r="X119" s="725"/>
      <c r="Y119" s="725"/>
      <c r="Z119" s="725"/>
      <c r="AA119" s="725"/>
      <c r="AB119" s="725"/>
      <c r="AC119" s="725"/>
    </row>
    <row r="120" spans="1:29">
      <c r="A120" s="725"/>
      <c r="B120" s="765"/>
      <c r="C120" s="725"/>
      <c r="D120" s="725"/>
      <c r="E120" s="725"/>
      <c r="F120" s="725"/>
      <c r="G120" s="725"/>
      <c r="H120" s="725"/>
      <c r="I120" s="725"/>
      <c r="J120" s="725"/>
      <c r="K120" s="725"/>
      <c r="L120" s="725"/>
      <c r="M120" s="725"/>
      <c r="N120" s="725"/>
      <c r="O120" s="725"/>
      <c r="P120" s="725"/>
      <c r="Q120" s="725"/>
      <c r="R120" s="725"/>
      <c r="S120" s="725"/>
      <c r="T120" s="725"/>
      <c r="U120" s="725"/>
      <c r="V120" s="725"/>
      <c r="W120" s="725"/>
      <c r="X120" s="725"/>
      <c r="Y120" s="725"/>
      <c r="Z120" s="725"/>
      <c r="AA120" s="725"/>
      <c r="AB120" s="725"/>
      <c r="AC120" s="725"/>
    </row>
    <row r="121" spans="1:29">
      <c r="A121" s="725"/>
      <c r="B121" s="765"/>
      <c r="C121" s="725"/>
      <c r="D121" s="725"/>
      <c r="E121" s="725"/>
      <c r="F121" s="725"/>
      <c r="G121" s="725"/>
      <c r="H121" s="725"/>
      <c r="I121" s="725"/>
      <c r="J121" s="725"/>
      <c r="K121" s="725"/>
      <c r="L121" s="725"/>
      <c r="M121" s="725"/>
      <c r="N121" s="725"/>
      <c r="O121" s="725"/>
      <c r="P121" s="725"/>
      <c r="Q121" s="725"/>
      <c r="R121" s="725"/>
      <c r="S121" s="725"/>
      <c r="T121" s="725"/>
      <c r="U121" s="725"/>
      <c r="V121" s="725"/>
      <c r="W121" s="725"/>
      <c r="X121" s="725"/>
      <c r="Y121" s="725"/>
      <c r="Z121" s="725"/>
      <c r="AA121" s="725"/>
      <c r="AB121" s="725"/>
      <c r="AC121" s="725"/>
    </row>
    <row r="122" spans="1:29">
      <c r="A122" s="725"/>
      <c r="B122" s="765"/>
      <c r="C122" s="725"/>
      <c r="D122" s="725"/>
      <c r="E122" s="725"/>
      <c r="F122" s="725"/>
      <c r="G122" s="725"/>
      <c r="H122" s="725"/>
      <c r="I122" s="725"/>
      <c r="J122" s="725"/>
      <c r="K122" s="725"/>
      <c r="L122" s="725"/>
      <c r="M122" s="725"/>
      <c r="N122" s="725"/>
      <c r="O122" s="725"/>
      <c r="P122" s="725"/>
      <c r="Q122" s="725"/>
      <c r="R122" s="725"/>
      <c r="S122" s="725"/>
      <c r="T122" s="725"/>
      <c r="U122" s="725"/>
      <c r="V122" s="725"/>
      <c r="W122" s="725"/>
      <c r="X122" s="725"/>
      <c r="Y122" s="725"/>
      <c r="Z122" s="725"/>
      <c r="AA122" s="725"/>
      <c r="AB122" s="725"/>
      <c r="AC122" s="725"/>
    </row>
    <row r="123" spans="1:29">
      <c r="A123" s="725"/>
      <c r="B123" s="765"/>
      <c r="C123" s="725"/>
      <c r="D123" s="725"/>
      <c r="E123" s="725"/>
      <c r="F123" s="725"/>
      <c r="G123" s="725"/>
      <c r="H123" s="725"/>
      <c r="I123" s="725"/>
      <c r="J123" s="725"/>
      <c r="K123" s="725"/>
      <c r="L123" s="725"/>
      <c r="M123" s="725"/>
      <c r="N123" s="725"/>
      <c r="O123" s="725"/>
      <c r="P123" s="725"/>
      <c r="Q123" s="725"/>
      <c r="R123" s="725"/>
      <c r="S123" s="725"/>
      <c r="T123" s="725"/>
      <c r="U123" s="725"/>
      <c r="V123" s="725"/>
      <c r="W123" s="725"/>
      <c r="X123" s="725"/>
      <c r="Y123" s="725"/>
      <c r="Z123" s="725"/>
      <c r="AA123" s="725"/>
      <c r="AB123" s="725"/>
      <c r="AC123" s="725"/>
    </row>
    <row r="124" spans="1:29">
      <c r="A124" s="725"/>
      <c r="B124" s="765"/>
      <c r="C124" s="725"/>
      <c r="D124" s="725"/>
      <c r="E124" s="725"/>
      <c r="F124" s="725"/>
      <c r="G124" s="725"/>
      <c r="H124" s="725"/>
      <c r="I124" s="725"/>
      <c r="J124" s="725"/>
      <c r="K124" s="725"/>
      <c r="L124" s="725"/>
      <c r="M124" s="725"/>
      <c r="N124" s="725"/>
      <c r="O124" s="725"/>
      <c r="P124" s="725"/>
      <c r="Q124" s="725"/>
      <c r="R124" s="725"/>
      <c r="S124" s="725"/>
      <c r="T124" s="725"/>
      <c r="U124" s="725"/>
      <c r="V124" s="725"/>
      <c r="W124" s="725"/>
      <c r="X124" s="725"/>
      <c r="Y124" s="725"/>
      <c r="Z124" s="725"/>
      <c r="AA124" s="725"/>
      <c r="AB124" s="725"/>
      <c r="AC124" s="725"/>
    </row>
    <row r="125" spans="1:29">
      <c r="A125" s="725"/>
      <c r="B125" s="765"/>
      <c r="C125" s="725"/>
      <c r="D125" s="725"/>
      <c r="E125" s="725"/>
      <c r="F125" s="725"/>
      <c r="G125" s="725"/>
      <c r="H125" s="725"/>
      <c r="I125" s="725"/>
      <c r="J125" s="725"/>
      <c r="K125" s="725"/>
      <c r="L125" s="725"/>
      <c r="M125" s="725"/>
      <c r="N125" s="725"/>
      <c r="O125" s="725"/>
      <c r="P125" s="725"/>
      <c r="Q125" s="725"/>
      <c r="R125" s="725"/>
      <c r="S125" s="725"/>
      <c r="T125" s="725"/>
      <c r="U125" s="725"/>
      <c r="V125" s="725"/>
      <c r="W125" s="725"/>
      <c r="X125" s="725"/>
      <c r="Y125" s="725"/>
      <c r="Z125" s="725"/>
      <c r="AA125" s="725"/>
      <c r="AB125" s="725"/>
      <c r="AC125" s="725"/>
    </row>
    <row r="126" spans="1:29">
      <c r="A126" s="725"/>
      <c r="B126" s="765"/>
      <c r="C126" s="725"/>
      <c r="D126" s="725"/>
      <c r="E126" s="725"/>
      <c r="F126" s="725"/>
      <c r="G126" s="725"/>
      <c r="H126" s="725"/>
      <c r="I126" s="725"/>
      <c r="J126" s="725"/>
      <c r="K126" s="725"/>
      <c r="L126" s="725"/>
      <c r="M126" s="725"/>
      <c r="N126" s="725"/>
      <c r="O126" s="725"/>
      <c r="P126" s="725"/>
      <c r="Q126" s="725"/>
      <c r="R126" s="725"/>
      <c r="S126" s="725"/>
      <c r="T126" s="725"/>
      <c r="U126" s="725"/>
      <c r="V126" s="725"/>
      <c r="W126" s="725"/>
      <c r="X126" s="725"/>
      <c r="Y126" s="725"/>
      <c r="Z126" s="725"/>
      <c r="AA126" s="725"/>
      <c r="AB126" s="725"/>
      <c r="AC126" s="725"/>
    </row>
    <row r="127" spans="1:29">
      <c r="A127" s="725"/>
      <c r="B127" s="765"/>
      <c r="C127" s="725"/>
      <c r="D127" s="725"/>
      <c r="E127" s="725"/>
      <c r="F127" s="725"/>
      <c r="G127" s="725"/>
      <c r="H127" s="725"/>
      <c r="I127" s="725"/>
      <c r="J127" s="725"/>
      <c r="K127" s="725"/>
      <c r="L127" s="725"/>
      <c r="M127" s="725"/>
      <c r="N127" s="725"/>
      <c r="O127" s="725"/>
      <c r="P127" s="725"/>
      <c r="Q127" s="725"/>
      <c r="R127" s="725"/>
      <c r="S127" s="725"/>
      <c r="T127" s="725"/>
      <c r="U127" s="725"/>
      <c r="V127" s="725"/>
      <c r="W127" s="725"/>
      <c r="X127" s="725"/>
      <c r="Y127" s="725"/>
      <c r="Z127" s="725"/>
      <c r="AA127" s="725"/>
      <c r="AB127" s="725"/>
      <c r="AC127" s="725"/>
    </row>
    <row r="128" spans="1:29">
      <c r="A128" s="725"/>
      <c r="B128" s="765"/>
      <c r="C128" s="725"/>
      <c r="D128" s="725"/>
      <c r="E128" s="725"/>
      <c r="F128" s="725"/>
      <c r="G128" s="725"/>
      <c r="H128" s="725"/>
      <c r="I128" s="725"/>
      <c r="J128" s="725"/>
      <c r="K128" s="725"/>
      <c r="L128" s="725"/>
      <c r="M128" s="725"/>
      <c r="N128" s="725"/>
      <c r="O128" s="725"/>
      <c r="P128" s="725"/>
      <c r="Q128" s="725"/>
      <c r="R128" s="725"/>
      <c r="S128" s="725"/>
      <c r="T128" s="725"/>
      <c r="U128" s="725"/>
      <c r="V128" s="725"/>
      <c r="W128" s="725"/>
      <c r="X128" s="725"/>
      <c r="Y128" s="725"/>
      <c r="Z128" s="725"/>
      <c r="AA128" s="725"/>
      <c r="AB128" s="725"/>
      <c r="AC128" s="725"/>
    </row>
    <row r="129" spans="1:29">
      <c r="A129" s="725"/>
      <c r="B129" s="765"/>
      <c r="C129" s="725"/>
      <c r="D129" s="725"/>
      <c r="E129" s="725"/>
      <c r="F129" s="725"/>
      <c r="G129" s="725"/>
      <c r="H129" s="725"/>
      <c r="I129" s="725"/>
      <c r="J129" s="725"/>
      <c r="K129" s="725"/>
      <c r="L129" s="725"/>
      <c r="M129" s="725"/>
      <c r="N129" s="725"/>
      <c r="O129" s="725"/>
      <c r="P129" s="725"/>
      <c r="Q129" s="725"/>
      <c r="R129" s="725"/>
      <c r="S129" s="725"/>
      <c r="T129" s="725"/>
      <c r="U129" s="725"/>
      <c r="V129" s="725"/>
      <c r="W129" s="725"/>
      <c r="X129" s="725"/>
      <c r="Y129" s="725"/>
      <c r="Z129" s="725"/>
      <c r="AA129" s="725"/>
      <c r="AB129" s="725"/>
      <c r="AC129" s="725"/>
    </row>
    <row r="130" spans="1:29">
      <c r="A130" s="725"/>
      <c r="B130" s="765"/>
      <c r="C130" s="725"/>
      <c r="D130" s="725"/>
      <c r="E130" s="725"/>
      <c r="F130" s="725"/>
      <c r="G130" s="725"/>
      <c r="H130" s="725"/>
      <c r="I130" s="725"/>
      <c r="J130" s="725"/>
      <c r="K130" s="725"/>
      <c r="L130" s="725"/>
      <c r="M130" s="725"/>
      <c r="N130" s="725"/>
      <c r="O130" s="725"/>
      <c r="P130" s="725"/>
      <c r="Q130" s="725"/>
      <c r="R130" s="725"/>
      <c r="S130" s="725"/>
      <c r="T130" s="725"/>
      <c r="U130" s="725"/>
      <c r="V130" s="725"/>
      <c r="W130" s="725"/>
      <c r="X130" s="725"/>
      <c r="Y130" s="725"/>
      <c r="Z130" s="725"/>
      <c r="AA130" s="725"/>
      <c r="AB130" s="725"/>
      <c r="AC130" s="725"/>
    </row>
    <row r="131" spans="1:29">
      <c r="A131" s="725"/>
      <c r="B131" s="765"/>
      <c r="C131" s="725"/>
      <c r="D131" s="725"/>
      <c r="E131" s="725"/>
      <c r="F131" s="725"/>
      <c r="G131" s="725"/>
      <c r="H131" s="725"/>
      <c r="I131" s="725"/>
      <c r="J131" s="725"/>
      <c r="K131" s="725"/>
      <c r="L131" s="725"/>
      <c r="M131" s="725"/>
      <c r="N131" s="725"/>
      <c r="O131" s="725"/>
      <c r="P131" s="725"/>
      <c r="Q131" s="725"/>
      <c r="R131" s="725"/>
      <c r="S131" s="725"/>
      <c r="T131" s="725"/>
      <c r="U131" s="725"/>
      <c r="V131" s="725"/>
      <c r="W131" s="725"/>
      <c r="X131" s="725"/>
      <c r="Y131" s="725"/>
      <c r="Z131" s="725"/>
      <c r="AA131" s="725"/>
      <c r="AB131" s="725"/>
      <c r="AC131" s="725"/>
    </row>
    <row r="132" spans="1:29">
      <c r="A132" s="725"/>
      <c r="B132" s="765"/>
      <c r="C132" s="725"/>
      <c r="D132" s="725"/>
      <c r="E132" s="725"/>
      <c r="F132" s="725"/>
      <c r="G132" s="725"/>
      <c r="H132" s="725"/>
      <c r="I132" s="725"/>
      <c r="J132" s="725"/>
      <c r="K132" s="725"/>
      <c r="L132" s="725"/>
      <c r="M132" s="725"/>
      <c r="N132" s="725"/>
      <c r="O132" s="725"/>
      <c r="P132" s="725"/>
      <c r="Q132" s="725"/>
      <c r="R132" s="725"/>
      <c r="S132" s="725"/>
      <c r="T132" s="725"/>
      <c r="U132" s="725"/>
      <c r="V132" s="725"/>
      <c r="W132" s="725"/>
      <c r="X132" s="725"/>
      <c r="Y132" s="725"/>
      <c r="Z132" s="725"/>
      <c r="AA132" s="725"/>
      <c r="AB132" s="725"/>
      <c r="AC132" s="725"/>
    </row>
    <row r="133" spans="1:29">
      <c r="A133" s="725"/>
      <c r="B133" s="765"/>
      <c r="C133" s="725"/>
      <c r="D133" s="725"/>
      <c r="E133" s="725"/>
      <c r="F133" s="725"/>
      <c r="G133" s="725"/>
      <c r="H133" s="725"/>
      <c r="I133" s="725"/>
      <c r="J133" s="725"/>
      <c r="K133" s="725"/>
      <c r="L133" s="725"/>
      <c r="M133" s="725"/>
      <c r="N133" s="725"/>
      <c r="O133" s="725"/>
      <c r="P133" s="725"/>
      <c r="Q133" s="725"/>
      <c r="R133" s="725"/>
      <c r="S133" s="725"/>
      <c r="T133" s="725"/>
      <c r="U133" s="725"/>
      <c r="V133" s="725"/>
      <c r="W133" s="725"/>
      <c r="X133" s="725"/>
      <c r="Y133" s="725"/>
      <c r="Z133" s="725"/>
      <c r="AA133" s="725"/>
      <c r="AB133" s="725"/>
      <c r="AC133" s="725"/>
    </row>
    <row r="134" spans="1:29">
      <c r="A134" s="725"/>
      <c r="B134" s="765"/>
      <c r="C134" s="725"/>
      <c r="D134" s="725"/>
      <c r="E134" s="725"/>
      <c r="F134" s="725"/>
      <c r="G134" s="725"/>
      <c r="H134" s="725"/>
      <c r="I134" s="725"/>
      <c r="J134" s="725"/>
      <c r="K134" s="725"/>
      <c r="L134" s="725"/>
      <c r="M134" s="725"/>
      <c r="N134" s="725"/>
      <c r="O134" s="725"/>
      <c r="P134" s="725"/>
      <c r="Q134" s="725"/>
      <c r="R134" s="725"/>
      <c r="S134" s="725"/>
      <c r="T134" s="725"/>
      <c r="U134" s="725"/>
      <c r="V134" s="725"/>
      <c r="W134" s="725"/>
      <c r="X134" s="725"/>
      <c r="Y134" s="725"/>
      <c r="Z134" s="725"/>
      <c r="AA134" s="725"/>
      <c r="AB134" s="725"/>
      <c r="AC134" s="725"/>
    </row>
    <row r="135" spans="1:29">
      <c r="A135" s="725"/>
      <c r="B135" s="765"/>
      <c r="C135" s="725"/>
      <c r="D135" s="725"/>
      <c r="E135" s="725"/>
      <c r="F135" s="725"/>
      <c r="G135" s="725"/>
      <c r="H135" s="725"/>
      <c r="I135" s="725"/>
      <c r="J135" s="725"/>
      <c r="K135" s="725"/>
      <c r="L135" s="725"/>
      <c r="M135" s="725"/>
      <c r="N135" s="725"/>
      <c r="O135" s="725"/>
      <c r="P135" s="725"/>
      <c r="Q135" s="725"/>
      <c r="R135" s="725"/>
      <c r="S135" s="725"/>
      <c r="T135" s="725"/>
      <c r="U135" s="725"/>
      <c r="V135" s="725"/>
      <c r="W135" s="725"/>
      <c r="X135" s="725"/>
      <c r="Y135" s="725"/>
      <c r="Z135" s="725"/>
      <c r="AA135" s="725"/>
      <c r="AB135" s="725"/>
      <c r="AC135" s="725"/>
    </row>
    <row r="136" spans="1:29">
      <c r="A136" s="725"/>
      <c r="B136" s="765"/>
      <c r="C136" s="725"/>
      <c r="D136" s="725"/>
      <c r="E136" s="725"/>
      <c r="F136" s="725"/>
      <c r="G136" s="725"/>
      <c r="H136" s="725"/>
      <c r="I136" s="725"/>
      <c r="J136" s="725"/>
      <c r="K136" s="725"/>
      <c r="L136" s="725"/>
      <c r="M136" s="725"/>
      <c r="N136" s="725"/>
      <c r="O136" s="725"/>
      <c r="P136" s="725"/>
      <c r="Q136" s="725"/>
      <c r="R136" s="725"/>
      <c r="S136" s="725"/>
      <c r="T136" s="725"/>
      <c r="U136" s="725"/>
      <c r="V136" s="725"/>
      <c r="W136" s="725"/>
      <c r="X136" s="725"/>
      <c r="Y136" s="725"/>
      <c r="Z136" s="725"/>
      <c r="AA136" s="725"/>
      <c r="AB136" s="725"/>
      <c r="AC136" s="725"/>
    </row>
    <row r="137" spans="1:29">
      <c r="A137" s="725"/>
      <c r="B137" s="765"/>
      <c r="C137" s="725"/>
      <c r="D137" s="725"/>
      <c r="E137" s="725"/>
      <c r="F137" s="725"/>
      <c r="G137" s="725"/>
      <c r="H137" s="725"/>
      <c r="I137" s="725"/>
      <c r="J137" s="725"/>
      <c r="K137" s="725"/>
      <c r="L137" s="725"/>
      <c r="M137" s="725"/>
      <c r="N137" s="725"/>
      <c r="O137" s="725"/>
      <c r="P137" s="725"/>
      <c r="Q137" s="725"/>
      <c r="R137" s="725"/>
      <c r="S137" s="725"/>
      <c r="T137" s="725"/>
      <c r="U137" s="725"/>
      <c r="V137" s="725"/>
      <c r="W137" s="725"/>
      <c r="X137" s="725"/>
      <c r="Y137" s="725"/>
      <c r="Z137" s="725"/>
      <c r="AA137" s="725"/>
      <c r="AB137" s="725"/>
      <c r="AC137" s="725"/>
    </row>
    <row r="138" spans="1:29">
      <c r="A138" s="725"/>
      <c r="B138" s="765"/>
      <c r="C138" s="725"/>
      <c r="D138" s="725"/>
      <c r="E138" s="725"/>
      <c r="F138" s="725"/>
      <c r="G138" s="725"/>
      <c r="H138" s="725"/>
      <c r="I138" s="725"/>
      <c r="J138" s="725"/>
      <c r="K138" s="725"/>
      <c r="L138" s="725"/>
      <c r="M138" s="725"/>
      <c r="N138" s="725"/>
      <c r="O138" s="725"/>
      <c r="P138" s="725"/>
      <c r="Q138" s="725"/>
      <c r="R138" s="725"/>
      <c r="S138" s="725"/>
      <c r="T138" s="725"/>
      <c r="U138" s="725"/>
      <c r="V138" s="725"/>
      <c r="W138" s="725"/>
      <c r="X138" s="725"/>
      <c r="Y138" s="725"/>
      <c r="Z138" s="725"/>
      <c r="AA138" s="725"/>
      <c r="AB138" s="725"/>
      <c r="AC138" s="725"/>
    </row>
    <row r="139" spans="1:29">
      <c r="A139" s="725"/>
      <c r="B139" s="765"/>
      <c r="C139" s="725"/>
      <c r="D139" s="725"/>
      <c r="E139" s="725"/>
      <c r="F139" s="725"/>
      <c r="G139" s="725"/>
      <c r="H139" s="725"/>
      <c r="I139" s="725"/>
      <c r="J139" s="725"/>
      <c r="K139" s="725"/>
      <c r="L139" s="725"/>
      <c r="M139" s="725"/>
      <c r="N139" s="725"/>
      <c r="O139" s="725"/>
      <c r="P139" s="725"/>
      <c r="Q139" s="725"/>
      <c r="R139" s="725"/>
      <c r="S139" s="725"/>
      <c r="T139" s="725"/>
      <c r="U139" s="725"/>
      <c r="V139" s="725"/>
      <c r="W139" s="725"/>
      <c r="X139" s="725"/>
      <c r="Y139" s="725"/>
      <c r="Z139" s="725"/>
      <c r="AA139" s="725"/>
      <c r="AB139" s="725"/>
      <c r="AC139" s="725"/>
    </row>
    <row r="140" spans="1:29">
      <c r="A140" s="725"/>
      <c r="B140" s="765"/>
      <c r="C140" s="725"/>
      <c r="D140" s="725"/>
      <c r="E140" s="725"/>
      <c r="F140" s="725"/>
      <c r="G140" s="725"/>
      <c r="H140" s="725"/>
      <c r="I140" s="725"/>
      <c r="J140" s="725"/>
      <c r="K140" s="725"/>
      <c r="L140" s="725"/>
      <c r="M140" s="725"/>
      <c r="N140" s="725"/>
      <c r="O140" s="725"/>
      <c r="P140" s="725"/>
      <c r="Q140" s="725"/>
      <c r="R140" s="725"/>
      <c r="S140" s="725"/>
      <c r="T140" s="725"/>
      <c r="U140" s="725"/>
      <c r="V140" s="725"/>
      <c r="W140" s="725"/>
      <c r="X140" s="725"/>
      <c r="Y140" s="725"/>
      <c r="Z140" s="725"/>
      <c r="AA140" s="725"/>
      <c r="AB140" s="725"/>
      <c r="AC140" s="725"/>
    </row>
    <row r="141" spans="1:29">
      <c r="A141" s="725"/>
      <c r="B141" s="765"/>
      <c r="C141" s="725"/>
      <c r="D141" s="725"/>
      <c r="E141" s="725"/>
      <c r="F141" s="725"/>
      <c r="G141" s="725"/>
      <c r="H141" s="725"/>
      <c r="I141" s="725"/>
      <c r="J141" s="725"/>
      <c r="K141" s="725"/>
      <c r="L141" s="725"/>
      <c r="M141" s="725"/>
      <c r="N141" s="725"/>
      <c r="O141" s="725"/>
      <c r="P141" s="725"/>
      <c r="Q141" s="725"/>
      <c r="R141" s="725"/>
      <c r="S141" s="725"/>
      <c r="T141" s="725"/>
      <c r="U141" s="725"/>
      <c r="V141" s="725"/>
      <c r="W141" s="725"/>
      <c r="X141" s="725"/>
      <c r="Y141" s="725"/>
      <c r="Z141" s="725"/>
      <c r="AA141" s="725"/>
      <c r="AB141" s="725"/>
      <c r="AC141" s="725"/>
    </row>
    <row r="142" spans="1:29">
      <c r="A142" s="725"/>
      <c r="B142" s="765"/>
      <c r="C142" s="725"/>
      <c r="D142" s="725"/>
      <c r="E142" s="725"/>
      <c r="F142" s="725"/>
      <c r="G142" s="725"/>
      <c r="H142" s="725"/>
      <c r="I142" s="725"/>
      <c r="J142" s="725"/>
      <c r="K142" s="725"/>
      <c r="L142" s="725"/>
      <c r="M142" s="725"/>
      <c r="N142" s="725"/>
      <c r="O142" s="725"/>
      <c r="P142" s="725"/>
      <c r="Q142" s="725"/>
      <c r="R142" s="725"/>
      <c r="S142" s="725"/>
      <c r="T142" s="725"/>
      <c r="U142" s="725"/>
      <c r="V142" s="725"/>
      <c r="W142" s="725"/>
      <c r="X142" s="725"/>
      <c r="Y142" s="725"/>
      <c r="Z142" s="725"/>
      <c r="AA142" s="725"/>
      <c r="AB142" s="725"/>
      <c r="AC142" s="725"/>
    </row>
    <row r="143" spans="1:29">
      <c r="A143" s="725"/>
      <c r="B143" s="765"/>
      <c r="C143" s="725"/>
      <c r="D143" s="725"/>
      <c r="E143" s="725"/>
      <c r="F143" s="725"/>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row>
    <row r="144" spans="1:29">
      <c r="A144" s="725"/>
      <c r="B144" s="76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row>
    <row r="145" spans="1:29">
      <c r="A145" s="725"/>
      <c r="B145" s="76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row>
    <row r="146" spans="1:29">
      <c r="A146" s="725"/>
      <c r="B146" s="765"/>
      <c r="C146" s="725"/>
      <c r="D146" s="725"/>
      <c r="E146" s="725"/>
      <c r="F146" s="725"/>
      <c r="G146" s="725"/>
      <c r="H146" s="725"/>
      <c r="I146" s="725"/>
      <c r="J146" s="725"/>
      <c r="K146" s="725"/>
      <c r="L146" s="725"/>
      <c r="M146" s="725"/>
      <c r="N146" s="725"/>
      <c r="O146" s="725"/>
      <c r="P146" s="725"/>
      <c r="Q146" s="725"/>
      <c r="R146" s="725"/>
      <c r="S146" s="725"/>
      <c r="T146" s="725"/>
      <c r="U146" s="725"/>
      <c r="V146" s="725"/>
      <c r="W146" s="725"/>
      <c r="X146" s="725"/>
      <c r="Y146" s="725"/>
      <c r="Z146" s="725"/>
      <c r="AA146" s="725"/>
      <c r="AB146" s="725"/>
      <c r="AC146" s="725"/>
    </row>
    <row r="147" spans="1:29">
      <c r="A147" s="725"/>
      <c r="B147" s="765"/>
      <c r="C147" s="725"/>
      <c r="D147" s="725"/>
      <c r="E147" s="725"/>
      <c r="F147" s="725"/>
      <c r="G147" s="725"/>
      <c r="H147" s="725"/>
      <c r="I147" s="725"/>
      <c r="J147" s="725"/>
      <c r="K147" s="725"/>
      <c r="L147" s="725"/>
      <c r="M147" s="725"/>
      <c r="N147" s="725"/>
      <c r="O147" s="725"/>
      <c r="P147" s="725"/>
      <c r="Q147" s="725"/>
      <c r="R147" s="725"/>
      <c r="S147" s="725"/>
      <c r="T147" s="725"/>
      <c r="U147" s="725"/>
      <c r="V147" s="725"/>
      <c r="W147" s="725"/>
      <c r="X147" s="725"/>
      <c r="Y147" s="725"/>
      <c r="Z147" s="725"/>
      <c r="AA147" s="725"/>
      <c r="AB147" s="725"/>
      <c r="AC147" s="725"/>
    </row>
    <row r="148" spans="1:29">
      <c r="A148" s="725"/>
      <c r="B148" s="765"/>
      <c r="C148" s="725"/>
      <c r="D148" s="725"/>
      <c r="E148" s="725"/>
      <c r="F148" s="725"/>
      <c r="G148" s="725"/>
      <c r="H148" s="725"/>
      <c r="I148" s="725"/>
      <c r="J148" s="725"/>
      <c r="K148" s="725"/>
      <c r="L148" s="725"/>
      <c r="M148" s="725"/>
      <c r="N148" s="725"/>
      <c r="O148" s="725"/>
      <c r="P148" s="725"/>
      <c r="Q148" s="725"/>
      <c r="R148" s="725"/>
      <c r="S148" s="725"/>
      <c r="T148" s="725"/>
      <c r="U148" s="725"/>
      <c r="V148" s="725"/>
      <c r="W148" s="725"/>
      <c r="X148" s="725"/>
      <c r="Y148" s="725"/>
      <c r="Z148" s="725"/>
      <c r="AA148" s="725"/>
      <c r="AB148" s="725"/>
      <c r="AC148" s="725"/>
    </row>
    <row r="149" spans="1:29">
      <c r="A149" s="725"/>
      <c r="B149" s="765"/>
      <c r="C149" s="725"/>
      <c r="D149" s="725"/>
      <c r="E149" s="725"/>
      <c r="F149" s="725"/>
      <c r="G149" s="725"/>
      <c r="H149" s="725"/>
      <c r="I149" s="725"/>
      <c r="J149" s="725"/>
      <c r="K149" s="725"/>
      <c r="L149" s="725"/>
      <c r="M149" s="725"/>
      <c r="N149" s="725"/>
      <c r="O149" s="725"/>
      <c r="P149" s="725"/>
      <c r="Q149" s="725"/>
      <c r="R149" s="725"/>
      <c r="S149" s="725"/>
      <c r="T149" s="725"/>
      <c r="U149" s="725"/>
      <c r="V149" s="725"/>
      <c r="W149" s="725"/>
      <c r="X149" s="725"/>
      <c r="Y149" s="725"/>
      <c r="Z149" s="725"/>
      <c r="AA149" s="725"/>
      <c r="AB149" s="725"/>
      <c r="AC149" s="725"/>
    </row>
    <row r="150" spans="1:29">
      <c r="A150" s="725"/>
      <c r="B150" s="765"/>
      <c r="C150" s="725"/>
      <c r="D150" s="725"/>
      <c r="E150" s="725"/>
      <c r="F150" s="725"/>
      <c r="G150" s="725"/>
      <c r="H150" s="725"/>
      <c r="I150" s="725"/>
      <c r="J150" s="725"/>
      <c r="K150" s="725"/>
      <c r="L150" s="725"/>
      <c r="M150" s="725"/>
      <c r="N150" s="725"/>
      <c r="O150" s="725"/>
      <c r="P150" s="725"/>
      <c r="Q150" s="725"/>
      <c r="R150" s="725"/>
      <c r="S150" s="725"/>
      <c r="T150" s="725"/>
      <c r="U150" s="725"/>
      <c r="V150" s="725"/>
      <c r="W150" s="725"/>
      <c r="X150" s="725"/>
      <c r="Y150" s="725"/>
      <c r="Z150" s="725"/>
      <c r="AA150" s="725"/>
      <c r="AB150" s="725"/>
      <c r="AC150" s="725"/>
    </row>
    <row r="151" spans="1:29">
      <c r="A151" s="725"/>
      <c r="B151" s="765"/>
      <c r="C151" s="725"/>
      <c r="D151" s="725"/>
      <c r="E151" s="725"/>
      <c r="F151" s="725"/>
      <c r="G151" s="725"/>
      <c r="H151" s="725"/>
      <c r="I151" s="725"/>
      <c r="J151" s="725"/>
      <c r="K151" s="725"/>
      <c r="L151" s="725"/>
      <c r="M151" s="725"/>
      <c r="N151" s="725"/>
      <c r="O151" s="725"/>
      <c r="P151" s="725"/>
      <c r="Q151" s="725"/>
      <c r="R151" s="725"/>
      <c r="S151" s="725"/>
      <c r="T151" s="725"/>
      <c r="U151" s="725"/>
      <c r="V151" s="725"/>
      <c r="W151" s="725"/>
      <c r="X151" s="725"/>
      <c r="Y151" s="725"/>
      <c r="Z151" s="725"/>
      <c r="AA151" s="725"/>
      <c r="AB151" s="725"/>
      <c r="AC151" s="725"/>
    </row>
    <row r="152" spans="1:29">
      <c r="A152" s="725"/>
      <c r="B152" s="765"/>
      <c r="C152" s="725"/>
      <c r="D152" s="725"/>
      <c r="E152" s="725"/>
      <c r="F152" s="725"/>
      <c r="G152" s="725"/>
      <c r="H152" s="725"/>
      <c r="I152" s="725"/>
      <c r="J152" s="725"/>
      <c r="K152" s="725"/>
      <c r="L152" s="725"/>
      <c r="M152" s="725"/>
      <c r="N152" s="725"/>
      <c r="O152" s="725"/>
      <c r="P152" s="725"/>
      <c r="Q152" s="725"/>
      <c r="R152" s="725"/>
      <c r="S152" s="725"/>
      <c r="T152" s="725"/>
      <c r="U152" s="725"/>
      <c r="V152" s="725"/>
      <c r="W152" s="725"/>
      <c r="X152" s="725"/>
      <c r="Y152" s="725"/>
      <c r="Z152" s="725"/>
      <c r="AA152" s="725"/>
      <c r="AB152" s="725"/>
      <c r="AC152" s="725"/>
    </row>
    <row r="153" spans="1:29">
      <c r="A153" s="725"/>
      <c r="B153" s="765"/>
      <c r="C153" s="725"/>
      <c r="D153" s="725"/>
      <c r="E153" s="725"/>
      <c r="F153" s="725"/>
      <c r="G153" s="725"/>
      <c r="H153" s="725"/>
      <c r="I153" s="725"/>
      <c r="J153" s="725"/>
      <c r="K153" s="725"/>
      <c r="L153" s="725"/>
      <c r="M153" s="725"/>
      <c r="N153" s="725"/>
      <c r="O153" s="725"/>
      <c r="P153" s="725"/>
      <c r="Q153" s="725"/>
      <c r="R153" s="725"/>
      <c r="S153" s="725"/>
      <c r="T153" s="725"/>
      <c r="U153" s="725"/>
      <c r="V153" s="725"/>
      <c r="W153" s="725"/>
      <c r="X153" s="725"/>
      <c r="Y153" s="725"/>
      <c r="Z153" s="725"/>
      <c r="AA153" s="725"/>
      <c r="AB153" s="725"/>
      <c r="AC153" s="725"/>
    </row>
    <row r="154" spans="1:29">
      <c r="A154" s="725"/>
      <c r="B154" s="765"/>
      <c r="C154" s="725"/>
      <c r="D154" s="725"/>
      <c r="E154" s="725"/>
      <c r="F154" s="725"/>
      <c r="G154" s="725"/>
      <c r="H154" s="725"/>
      <c r="I154" s="725"/>
      <c r="J154" s="725"/>
      <c r="K154" s="725"/>
      <c r="L154" s="725"/>
      <c r="M154" s="725"/>
      <c r="N154" s="725"/>
      <c r="O154" s="725"/>
      <c r="P154" s="725"/>
      <c r="Q154" s="725"/>
      <c r="R154" s="725"/>
      <c r="S154" s="725"/>
      <c r="T154" s="725"/>
      <c r="U154" s="725"/>
      <c r="V154" s="725"/>
      <c r="W154" s="725"/>
      <c r="X154" s="725"/>
      <c r="Y154" s="725"/>
      <c r="Z154" s="725"/>
      <c r="AA154" s="725"/>
      <c r="AB154" s="725"/>
      <c r="AC154" s="725"/>
    </row>
    <row r="155" spans="1:29">
      <c r="A155" s="725"/>
      <c r="B155" s="765"/>
      <c r="C155" s="725"/>
      <c r="D155" s="725"/>
      <c r="E155" s="725"/>
      <c r="F155" s="725"/>
      <c r="G155" s="725"/>
      <c r="H155" s="725"/>
      <c r="I155" s="725"/>
      <c r="J155" s="725"/>
      <c r="K155" s="725"/>
      <c r="L155" s="725"/>
      <c r="M155" s="725"/>
      <c r="N155" s="725"/>
      <c r="O155" s="725"/>
      <c r="P155" s="725"/>
      <c r="Q155" s="725"/>
      <c r="R155" s="725"/>
      <c r="S155" s="725"/>
      <c r="T155" s="725"/>
      <c r="U155" s="725"/>
      <c r="V155" s="725"/>
      <c r="W155" s="725"/>
      <c r="X155" s="725"/>
      <c r="Y155" s="725"/>
      <c r="Z155" s="725"/>
      <c r="AA155" s="725"/>
      <c r="AB155" s="725"/>
      <c r="AC155" s="725"/>
    </row>
    <row r="156" spans="1:29">
      <c r="A156" s="725"/>
      <c r="B156" s="765"/>
      <c r="C156" s="725"/>
      <c r="D156" s="725"/>
      <c r="E156" s="725"/>
      <c r="F156" s="725"/>
      <c r="G156" s="725"/>
      <c r="H156" s="725"/>
      <c r="I156" s="725"/>
      <c r="J156" s="725"/>
      <c r="K156" s="725"/>
      <c r="L156" s="725"/>
      <c r="M156" s="725"/>
      <c r="N156" s="725"/>
      <c r="O156" s="725"/>
      <c r="P156" s="725"/>
      <c r="Q156" s="725"/>
      <c r="R156" s="725"/>
      <c r="S156" s="725"/>
      <c r="T156" s="725"/>
      <c r="U156" s="725"/>
      <c r="V156" s="725"/>
      <c r="W156" s="725"/>
      <c r="X156" s="725"/>
      <c r="Y156" s="725"/>
      <c r="Z156" s="725"/>
      <c r="AA156" s="725"/>
      <c r="AB156" s="725"/>
      <c r="AC156" s="725"/>
    </row>
    <row r="157" spans="1:29">
      <c r="A157" s="725"/>
      <c r="B157" s="765"/>
      <c r="C157" s="725"/>
      <c r="D157" s="725"/>
      <c r="E157" s="725"/>
      <c r="F157" s="725"/>
      <c r="G157" s="725"/>
      <c r="H157" s="725"/>
      <c r="I157" s="725"/>
      <c r="J157" s="725"/>
      <c r="K157" s="725"/>
      <c r="L157" s="725"/>
      <c r="M157" s="725"/>
      <c r="N157" s="725"/>
      <c r="O157" s="725"/>
      <c r="P157" s="725"/>
      <c r="Q157" s="725"/>
      <c r="R157" s="725"/>
      <c r="S157" s="725"/>
      <c r="T157" s="725"/>
      <c r="U157" s="725"/>
      <c r="V157" s="725"/>
      <c r="W157" s="725"/>
      <c r="X157" s="725"/>
      <c r="Y157" s="725"/>
      <c r="Z157" s="725"/>
      <c r="AA157" s="725"/>
      <c r="AB157" s="725"/>
      <c r="AC157" s="725"/>
    </row>
    <row r="158" spans="1:29">
      <c r="A158" s="725"/>
      <c r="B158" s="765"/>
      <c r="C158" s="725"/>
      <c r="D158" s="725"/>
      <c r="E158" s="725"/>
      <c r="F158" s="725"/>
      <c r="G158" s="725"/>
      <c r="H158" s="725"/>
      <c r="I158" s="725"/>
      <c r="J158" s="725"/>
      <c r="K158" s="725"/>
      <c r="L158" s="725"/>
      <c r="M158" s="725"/>
      <c r="N158" s="725"/>
      <c r="O158" s="725"/>
      <c r="P158" s="725"/>
      <c r="Q158" s="725"/>
      <c r="R158" s="725"/>
      <c r="S158" s="725"/>
      <c r="T158" s="725"/>
      <c r="U158" s="725"/>
      <c r="V158" s="725"/>
      <c r="W158" s="725"/>
      <c r="X158" s="725"/>
      <c r="Y158" s="725"/>
      <c r="Z158" s="725"/>
      <c r="AA158" s="725"/>
      <c r="AB158" s="725"/>
      <c r="AC158" s="725"/>
    </row>
    <row r="159" spans="1:29">
      <c r="A159" s="725"/>
      <c r="B159" s="765"/>
      <c r="C159" s="725"/>
      <c r="D159" s="725"/>
      <c r="E159" s="725"/>
      <c r="F159" s="725"/>
      <c r="G159" s="725"/>
      <c r="H159" s="725"/>
      <c r="I159" s="725"/>
      <c r="J159" s="725"/>
      <c r="K159" s="725"/>
      <c r="L159" s="725"/>
      <c r="M159" s="725"/>
      <c r="N159" s="725"/>
      <c r="O159" s="725"/>
      <c r="P159" s="725"/>
      <c r="Q159" s="725"/>
      <c r="R159" s="725"/>
      <c r="S159" s="725"/>
      <c r="T159" s="725"/>
      <c r="U159" s="725"/>
      <c r="V159" s="725"/>
      <c r="W159" s="725"/>
      <c r="X159" s="725"/>
      <c r="Y159" s="725"/>
      <c r="Z159" s="725"/>
      <c r="AA159" s="725"/>
      <c r="AB159" s="725"/>
      <c r="AC159" s="725"/>
    </row>
    <row r="160" spans="1:29">
      <c r="A160" s="725"/>
      <c r="B160" s="765"/>
      <c r="C160" s="725"/>
      <c r="D160" s="725"/>
      <c r="E160" s="725"/>
      <c r="F160" s="725"/>
      <c r="G160" s="725"/>
      <c r="H160" s="725"/>
      <c r="I160" s="725"/>
      <c r="J160" s="725"/>
      <c r="K160" s="725"/>
      <c r="L160" s="725"/>
      <c r="M160" s="725"/>
      <c r="N160" s="725"/>
      <c r="O160" s="725"/>
      <c r="P160" s="725"/>
      <c r="Q160" s="725"/>
      <c r="R160" s="725"/>
      <c r="S160" s="725"/>
      <c r="T160" s="725"/>
      <c r="U160" s="725"/>
      <c r="V160" s="725"/>
      <c r="W160" s="725"/>
      <c r="X160" s="725"/>
      <c r="Y160" s="725"/>
      <c r="Z160" s="725"/>
      <c r="AA160" s="725"/>
      <c r="AB160" s="725"/>
      <c r="AC160" s="725"/>
    </row>
    <row r="161" spans="1:29">
      <c r="A161" s="725"/>
      <c r="B161" s="765"/>
      <c r="C161" s="725"/>
      <c r="D161" s="725"/>
      <c r="E161" s="725"/>
      <c r="F161" s="725"/>
      <c r="G161" s="725"/>
      <c r="H161" s="725"/>
      <c r="I161" s="725"/>
      <c r="J161" s="725"/>
      <c r="K161" s="725"/>
      <c r="L161" s="725"/>
      <c r="M161" s="725"/>
      <c r="N161" s="725"/>
      <c r="O161" s="725"/>
      <c r="P161" s="725"/>
      <c r="Q161" s="725"/>
      <c r="R161" s="725"/>
      <c r="S161" s="725"/>
      <c r="T161" s="725"/>
      <c r="U161" s="725"/>
      <c r="V161" s="725"/>
      <c r="W161" s="725"/>
      <c r="X161" s="725"/>
      <c r="Y161" s="725"/>
      <c r="Z161" s="725"/>
      <c r="AA161" s="725"/>
      <c r="AB161" s="725"/>
      <c r="AC161" s="725"/>
    </row>
    <row r="162" spans="1:29">
      <c r="A162" s="725"/>
      <c r="B162" s="765"/>
      <c r="C162" s="725"/>
      <c r="D162" s="725"/>
      <c r="E162" s="725"/>
      <c r="F162" s="725"/>
      <c r="G162" s="725"/>
      <c r="H162" s="725"/>
      <c r="I162" s="725"/>
      <c r="J162" s="725"/>
      <c r="K162" s="725"/>
      <c r="L162" s="725"/>
      <c r="M162" s="725"/>
      <c r="N162" s="725"/>
      <c r="O162" s="725"/>
      <c r="P162" s="725"/>
      <c r="Q162" s="725"/>
      <c r="R162" s="725"/>
      <c r="S162" s="725"/>
      <c r="T162" s="725"/>
      <c r="U162" s="725"/>
      <c r="V162" s="725"/>
      <c r="W162" s="725"/>
      <c r="X162" s="725"/>
      <c r="Y162" s="725"/>
      <c r="Z162" s="725"/>
      <c r="AA162" s="725"/>
      <c r="AB162" s="725"/>
      <c r="AC162" s="725"/>
    </row>
    <row r="163" spans="1:29">
      <c r="A163" s="725"/>
      <c r="B163" s="765"/>
      <c r="C163" s="725"/>
      <c r="D163" s="725"/>
      <c r="E163" s="725"/>
      <c r="F163" s="725"/>
      <c r="G163" s="725"/>
      <c r="H163" s="725"/>
      <c r="I163" s="725"/>
      <c r="J163" s="725"/>
      <c r="K163" s="725"/>
      <c r="L163" s="725"/>
      <c r="M163" s="725"/>
      <c r="N163" s="725"/>
      <c r="O163" s="725"/>
      <c r="P163" s="725"/>
      <c r="Q163" s="725"/>
      <c r="R163" s="725"/>
      <c r="S163" s="725"/>
      <c r="T163" s="725"/>
      <c r="U163" s="725"/>
      <c r="V163" s="725"/>
      <c r="W163" s="725"/>
      <c r="X163" s="725"/>
      <c r="Y163" s="725"/>
      <c r="Z163" s="725"/>
      <c r="AA163" s="725"/>
      <c r="AB163" s="725"/>
      <c r="AC163" s="725"/>
    </row>
    <row r="164" spans="1:29">
      <c r="A164" s="725"/>
      <c r="B164" s="765"/>
      <c r="C164" s="725"/>
      <c r="D164" s="725"/>
      <c r="E164" s="725"/>
      <c r="F164" s="725"/>
      <c r="G164" s="725"/>
      <c r="H164" s="725"/>
      <c r="I164" s="725"/>
      <c r="J164" s="725"/>
      <c r="K164" s="725"/>
      <c r="L164" s="725"/>
      <c r="M164" s="725"/>
      <c r="N164" s="725"/>
      <c r="O164" s="725"/>
      <c r="P164" s="725"/>
      <c r="Q164" s="725"/>
      <c r="R164" s="725"/>
      <c r="S164" s="725"/>
      <c r="T164" s="725"/>
      <c r="U164" s="725"/>
      <c r="V164" s="725"/>
      <c r="W164" s="725"/>
      <c r="X164" s="725"/>
      <c r="Y164" s="725"/>
      <c r="Z164" s="725"/>
      <c r="AA164" s="725"/>
      <c r="AB164" s="725"/>
      <c r="AC164" s="725"/>
    </row>
    <row r="165" spans="1:29">
      <c r="A165" s="725"/>
      <c r="B165" s="765"/>
      <c r="C165" s="725"/>
      <c r="D165" s="725"/>
      <c r="E165" s="725"/>
      <c r="F165" s="725"/>
      <c r="G165" s="725"/>
      <c r="H165" s="725"/>
      <c r="I165" s="725"/>
      <c r="J165" s="725"/>
      <c r="K165" s="725"/>
      <c r="L165" s="725"/>
      <c r="M165" s="725"/>
      <c r="N165" s="725"/>
      <c r="O165" s="725"/>
      <c r="P165" s="725"/>
      <c r="Q165" s="725"/>
      <c r="R165" s="725"/>
      <c r="S165" s="725"/>
      <c r="T165" s="725"/>
      <c r="U165" s="725"/>
      <c r="V165" s="725"/>
      <c r="W165" s="725"/>
      <c r="X165" s="725"/>
      <c r="Y165" s="725"/>
      <c r="Z165" s="725"/>
      <c r="AA165" s="725"/>
      <c r="AB165" s="725"/>
      <c r="AC165" s="725"/>
    </row>
    <row r="166" spans="1:29">
      <c r="A166" s="725"/>
      <c r="B166" s="765"/>
      <c r="C166" s="725"/>
      <c r="D166" s="725"/>
      <c r="E166" s="725"/>
      <c r="F166" s="725"/>
      <c r="G166" s="725"/>
      <c r="H166" s="725"/>
      <c r="I166" s="725"/>
      <c r="J166" s="725"/>
      <c r="K166" s="725"/>
      <c r="L166" s="725"/>
      <c r="M166" s="725"/>
      <c r="N166" s="725"/>
      <c r="O166" s="725"/>
      <c r="P166" s="725"/>
      <c r="Q166" s="725"/>
      <c r="R166" s="725"/>
      <c r="S166" s="725"/>
      <c r="T166" s="725"/>
      <c r="U166" s="725"/>
      <c r="V166" s="725"/>
      <c r="W166" s="725"/>
      <c r="X166" s="725"/>
      <c r="Y166" s="725"/>
      <c r="Z166" s="725"/>
      <c r="AA166" s="725"/>
      <c r="AB166" s="725"/>
      <c r="AC166" s="725"/>
    </row>
    <row r="167" spans="1:29">
      <c r="A167" s="725"/>
      <c r="B167" s="765"/>
      <c r="C167" s="725"/>
      <c r="D167" s="725"/>
      <c r="E167" s="725"/>
      <c r="F167" s="725"/>
      <c r="G167" s="725"/>
      <c r="H167" s="725"/>
      <c r="I167" s="725"/>
      <c r="J167" s="725"/>
      <c r="K167" s="725"/>
      <c r="L167" s="725"/>
      <c r="M167" s="725"/>
      <c r="N167" s="725"/>
      <c r="O167" s="725"/>
      <c r="P167" s="725"/>
      <c r="Q167" s="725"/>
      <c r="R167" s="725"/>
      <c r="S167" s="725"/>
      <c r="T167" s="725"/>
      <c r="U167" s="725"/>
      <c r="V167" s="725"/>
      <c r="W167" s="725"/>
      <c r="X167" s="725"/>
      <c r="Y167" s="725"/>
      <c r="Z167" s="725"/>
      <c r="AA167" s="725"/>
      <c r="AB167" s="725"/>
      <c r="AC167" s="725"/>
    </row>
    <row r="168" spans="1:29">
      <c r="A168" s="725"/>
      <c r="B168" s="765"/>
      <c r="C168" s="725"/>
      <c r="D168" s="725"/>
      <c r="E168" s="725"/>
      <c r="F168" s="725"/>
      <c r="G168" s="725"/>
      <c r="H168" s="725"/>
      <c r="I168" s="725"/>
      <c r="J168" s="725"/>
      <c r="K168" s="725"/>
      <c r="L168" s="725"/>
      <c r="M168" s="725"/>
      <c r="N168" s="725"/>
      <c r="O168" s="725"/>
      <c r="P168" s="725"/>
      <c r="Q168" s="725"/>
      <c r="R168" s="725"/>
      <c r="S168" s="725"/>
      <c r="T168" s="725"/>
      <c r="U168" s="725"/>
      <c r="V168" s="725"/>
      <c r="W168" s="725"/>
      <c r="X168" s="725"/>
      <c r="Y168" s="725"/>
      <c r="Z168" s="725"/>
      <c r="AA168" s="725"/>
      <c r="AB168" s="725"/>
      <c r="AC168" s="725"/>
    </row>
  </sheetData>
  <sheetProtection sheet="1" objects="1" scenarios="1"/>
  <mergeCells count="2">
    <mergeCell ref="O5:P5"/>
    <mergeCell ref="D2:E2"/>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100-000000000000}"/>
    <dataValidation type="custom" showInputMessage="1" showErrorMessage="1" errorTitle="Manuelle Bearbeitung deaktiviert" error="Wenn Sie die vorgeschlagenen Werte überschreiben wollen, aktivieren Sie oben die manuelle Bearbeitung, indem Sie &quot;ja&quot; eingeben!" sqref="D14:O14 C20:O20 D24:O51 C49:C50" xr:uid="{00000000-0002-0000-1100-000001000000}">
      <formula1>$B$2="ja"</formula1>
    </dataValidation>
  </dataValidations>
  <hyperlinks>
    <hyperlink ref="D2:E2" location="Startseite!C7" display="zurück zur Startseite" xr:uid="{00000000-0004-0000-1100-000000000000}"/>
  </hyperlinks>
  <pageMargins left="0.82677165354330717" right="0" top="1.1811023622047245" bottom="0.23622047244094491" header="0.19685039370078741" footer="0.23622047244094491"/>
  <pageSetup paperSize="9" scale="45" orientation="landscape" blackAndWhite="1" r:id="rId1"/>
  <headerFooter alignWithMargins="0">
    <oddFooter>&amp;L&amp;D&amp;RCopyright: Handwerkskammer Düsseldorf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sheetPr>
  <dimension ref="A1:V311"/>
  <sheetViews>
    <sheetView showGridLines="0" zoomScaleNormal="100" zoomScaleSheetLayoutView="89" workbookViewId="0">
      <selection activeCell="I2" sqref="I2"/>
    </sheetView>
  </sheetViews>
  <sheetFormatPr baseColWidth="10" defaultRowHeight="12.75"/>
  <cols>
    <col min="1" max="1" width="11.28515625" style="2" customWidth="1"/>
    <col min="2" max="8" width="11.42578125" style="2" customWidth="1"/>
    <col min="9" max="9" width="18.28515625" style="2" customWidth="1"/>
    <col min="10" max="16384" width="11.42578125" style="2"/>
  </cols>
  <sheetData>
    <row r="1" spans="1:22">
      <c r="A1" s="63"/>
      <c r="B1" s="63"/>
      <c r="C1" s="63"/>
      <c r="D1" s="63"/>
      <c r="E1" s="63"/>
      <c r="F1" s="63"/>
      <c r="G1" s="63"/>
      <c r="H1" s="63"/>
      <c r="I1" s="63"/>
      <c r="J1" s="63"/>
      <c r="K1" s="63"/>
      <c r="L1" s="63"/>
      <c r="M1" s="63"/>
      <c r="N1" s="63"/>
      <c r="O1" s="63"/>
      <c r="P1" s="63"/>
      <c r="Q1" s="63"/>
      <c r="R1" s="63"/>
      <c r="S1" s="63"/>
      <c r="T1" s="63"/>
      <c r="U1" s="63"/>
      <c r="V1" s="63"/>
    </row>
    <row r="2" spans="1:22">
      <c r="A2" s="63"/>
      <c r="B2" s="63"/>
      <c r="C2" s="63"/>
      <c r="D2" s="63"/>
      <c r="E2" s="63"/>
      <c r="F2" s="63"/>
      <c r="G2" s="63"/>
      <c r="H2" s="63"/>
      <c r="I2" s="953" t="s">
        <v>518</v>
      </c>
      <c r="J2" s="63"/>
      <c r="K2" s="63"/>
      <c r="L2" s="63"/>
      <c r="M2" s="63"/>
      <c r="N2" s="63"/>
      <c r="O2" s="63"/>
      <c r="P2" s="63"/>
      <c r="Q2" s="63"/>
      <c r="R2" s="63"/>
      <c r="S2" s="63"/>
      <c r="T2" s="63"/>
      <c r="U2" s="63"/>
      <c r="V2" s="63"/>
    </row>
    <row r="3" spans="1:22">
      <c r="A3" s="63"/>
      <c r="B3" s="63"/>
      <c r="C3" s="63"/>
      <c r="D3" s="63"/>
      <c r="E3" s="63"/>
      <c r="F3" s="63"/>
      <c r="G3" s="63"/>
      <c r="H3" s="63"/>
      <c r="I3" s="63"/>
      <c r="J3" s="63"/>
      <c r="K3" s="63"/>
      <c r="L3" s="63"/>
      <c r="M3" s="63"/>
      <c r="N3" s="63"/>
      <c r="O3" s="63"/>
      <c r="P3" s="63"/>
      <c r="Q3" s="63"/>
      <c r="R3" s="63"/>
      <c r="S3" s="63"/>
      <c r="T3" s="63"/>
      <c r="U3" s="63"/>
      <c r="V3" s="63"/>
    </row>
    <row r="4" spans="1:22">
      <c r="A4" s="63"/>
      <c r="B4" s="63"/>
      <c r="C4" s="63"/>
      <c r="D4" s="63"/>
      <c r="E4" s="63"/>
      <c r="F4" s="63"/>
      <c r="G4" s="63"/>
      <c r="H4" s="63"/>
      <c r="I4" s="63"/>
      <c r="J4" s="63"/>
      <c r="K4" s="63"/>
      <c r="L4" s="63"/>
      <c r="M4" s="63"/>
      <c r="N4" s="63"/>
      <c r="O4" s="63"/>
      <c r="P4" s="63"/>
      <c r="Q4" s="63"/>
      <c r="R4" s="63"/>
      <c r="S4" s="63"/>
      <c r="T4" s="63"/>
      <c r="U4" s="63"/>
      <c r="V4" s="63"/>
    </row>
    <row r="5" spans="1:22">
      <c r="A5" s="63"/>
      <c r="B5" s="63"/>
      <c r="C5" s="63"/>
      <c r="D5" s="63"/>
      <c r="E5" s="63"/>
      <c r="F5" s="63"/>
      <c r="G5" s="63"/>
      <c r="H5" s="63"/>
      <c r="I5" s="63"/>
      <c r="J5" s="63"/>
      <c r="K5" s="63"/>
      <c r="L5" s="63"/>
      <c r="M5" s="63"/>
      <c r="N5" s="63"/>
      <c r="O5" s="63"/>
      <c r="P5" s="63"/>
      <c r="Q5" s="63"/>
      <c r="R5" s="63"/>
      <c r="S5" s="63"/>
      <c r="T5" s="63"/>
      <c r="U5" s="63"/>
      <c r="V5" s="63"/>
    </row>
    <row r="6" spans="1:22">
      <c r="A6" s="63"/>
      <c r="B6" s="63"/>
      <c r="C6" s="63"/>
      <c r="D6" s="63"/>
      <c r="E6" s="63"/>
      <c r="F6" s="63"/>
      <c r="G6" s="63"/>
      <c r="H6" s="63"/>
      <c r="I6" s="63"/>
      <c r="J6" s="63"/>
      <c r="K6" s="63"/>
      <c r="L6" s="63"/>
      <c r="M6" s="63"/>
      <c r="N6" s="63"/>
      <c r="O6" s="63"/>
      <c r="P6" s="63"/>
      <c r="Q6" s="63"/>
      <c r="R6" s="63"/>
      <c r="S6" s="63"/>
      <c r="T6" s="63"/>
      <c r="U6" s="63"/>
      <c r="V6" s="63"/>
    </row>
    <row r="7" spans="1:22">
      <c r="A7" s="63"/>
      <c r="B7" s="63"/>
      <c r="C7" s="63"/>
      <c r="D7" s="63"/>
      <c r="E7" s="63"/>
      <c r="F7" s="63"/>
      <c r="G7" s="63"/>
      <c r="H7" s="63"/>
      <c r="I7" s="63"/>
      <c r="J7" s="63"/>
      <c r="K7" s="63"/>
      <c r="L7" s="63"/>
      <c r="M7" s="63"/>
      <c r="N7" s="63"/>
      <c r="O7" s="63"/>
      <c r="P7" s="63"/>
      <c r="Q7" s="63"/>
      <c r="R7" s="63"/>
      <c r="S7" s="63"/>
      <c r="T7" s="63"/>
      <c r="U7" s="63"/>
      <c r="V7" s="63"/>
    </row>
    <row r="8" spans="1:22">
      <c r="A8" s="63"/>
      <c r="B8" s="63"/>
      <c r="C8" s="63"/>
      <c r="D8" s="63"/>
      <c r="E8" s="63"/>
      <c r="F8" s="63"/>
      <c r="G8" s="63"/>
      <c r="H8" s="63"/>
      <c r="I8" s="63"/>
      <c r="J8" s="558"/>
      <c r="K8" s="63"/>
      <c r="L8" s="63"/>
      <c r="M8" s="63"/>
      <c r="N8" s="63"/>
      <c r="O8" s="63"/>
      <c r="P8" s="63"/>
      <c r="Q8" s="63"/>
      <c r="R8" s="63"/>
      <c r="S8" s="63"/>
      <c r="T8" s="63"/>
      <c r="U8" s="63"/>
      <c r="V8" s="63"/>
    </row>
    <row r="9" spans="1:22">
      <c r="A9" s="63"/>
      <c r="B9" s="63"/>
      <c r="C9" s="63"/>
      <c r="D9" s="63"/>
      <c r="E9" s="63"/>
      <c r="F9" s="63"/>
      <c r="G9" s="63"/>
      <c r="H9" s="63"/>
      <c r="I9" s="63"/>
      <c r="J9" s="63"/>
      <c r="K9" s="63"/>
      <c r="L9" s="63"/>
      <c r="M9" s="63"/>
      <c r="N9" s="63"/>
      <c r="O9" s="63"/>
      <c r="P9" s="63"/>
      <c r="Q9" s="63"/>
      <c r="R9" s="63"/>
      <c r="S9" s="63"/>
      <c r="T9" s="63"/>
      <c r="U9" s="63"/>
      <c r="V9" s="63"/>
    </row>
    <row r="10" spans="1:22">
      <c r="A10" s="63"/>
      <c r="B10" s="63"/>
      <c r="C10" s="63"/>
      <c r="D10" s="63"/>
      <c r="E10" s="63"/>
      <c r="F10" s="63"/>
      <c r="G10" s="63"/>
      <c r="H10" s="63"/>
      <c r="I10" s="63"/>
      <c r="J10" s="63"/>
      <c r="K10" s="63"/>
      <c r="L10" s="63"/>
      <c r="M10" s="63"/>
      <c r="N10" s="63"/>
      <c r="O10" s="63"/>
      <c r="P10" s="63"/>
      <c r="Q10" s="63"/>
      <c r="R10" s="63"/>
      <c r="S10" s="63"/>
      <c r="T10" s="63"/>
      <c r="U10" s="63"/>
      <c r="V10" s="63"/>
    </row>
    <row r="11" spans="1:22">
      <c r="A11" s="63"/>
      <c r="B11" s="63"/>
      <c r="C11" s="63"/>
      <c r="D11" s="63"/>
      <c r="E11" s="63"/>
      <c r="F11" s="63"/>
      <c r="G11" s="63"/>
      <c r="H11" s="63"/>
      <c r="I11" s="952"/>
      <c r="J11" s="63"/>
      <c r="K11" s="63"/>
      <c r="L11" s="63"/>
      <c r="M11" s="63"/>
      <c r="N11" s="63"/>
      <c r="O11" s="63"/>
      <c r="P11" s="63"/>
      <c r="Q11" s="63"/>
      <c r="R11" s="63"/>
      <c r="S11" s="63"/>
      <c r="T11" s="63"/>
      <c r="U11" s="63"/>
      <c r="V11" s="63"/>
    </row>
    <row r="12" spans="1:22">
      <c r="A12" s="63"/>
      <c r="B12" s="63"/>
      <c r="C12" s="63"/>
      <c r="D12" s="63"/>
      <c r="E12" s="63"/>
      <c r="F12" s="63"/>
      <c r="G12" s="63"/>
      <c r="H12" s="63"/>
      <c r="I12" s="63"/>
      <c r="J12" s="63"/>
      <c r="K12" s="63"/>
      <c r="L12" s="63"/>
      <c r="M12" s="63"/>
      <c r="N12" s="63"/>
      <c r="O12" s="63"/>
      <c r="P12" s="63"/>
      <c r="Q12" s="63"/>
      <c r="R12" s="63"/>
      <c r="S12" s="63"/>
      <c r="T12" s="63"/>
      <c r="U12" s="63"/>
      <c r="V12" s="63"/>
    </row>
    <row r="13" spans="1:22">
      <c r="A13" s="63"/>
      <c r="B13" s="63"/>
      <c r="C13" s="63"/>
      <c r="D13" s="63"/>
      <c r="E13" s="63"/>
      <c r="F13" s="63"/>
      <c r="G13" s="63"/>
      <c r="H13" s="63"/>
      <c r="I13" s="63"/>
      <c r="J13" s="63"/>
      <c r="K13" s="63"/>
      <c r="L13" s="63"/>
      <c r="M13" s="63"/>
      <c r="N13" s="63"/>
      <c r="O13" s="63"/>
      <c r="P13" s="63"/>
      <c r="Q13" s="63"/>
      <c r="R13" s="63"/>
      <c r="S13" s="63"/>
      <c r="T13" s="63"/>
      <c r="U13" s="63"/>
      <c r="V13" s="63"/>
    </row>
    <row r="14" spans="1:22">
      <c r="A14" s="63"/>
      <c r="B14" s="63"/>
      <c r="C14" s="63"/>
      <c r="D14" s="63"/>
      <c r="E14" s="63"/>
      <c r="F14" s="63"/>
      <c r="G14" s="63"/>
      <c r="H14" s="63"/>
      <c r="I14" s="63"/>
      <c r="J14" s="63"/>
      <c r="K14" s="63"/>
      <c r="L14" s="63"/>
      <c r="M14" s="63"/>
      <c r="N14" s="63"/>
      <c r="O14" s="63"/>
      <c r="P14" s="63"/>
      <c r="Q14" s="63"/>
      <c r="R14" s="63"/>
      <c r="S14" s="63"/>
      <c r="T14" s="63"/>
      <c r="U14" s="63"/>
      <c r="V14" s="63"/>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63"/>
      <c r="B16" s="63"/>
      <c r="C16" s="63"/>
      <c r="D16" s="63"/>
      <c r="E16" s="63"/>
      <c r="F16" s="63"/>
      <c r="G16" s="63"/>
      <c r="H16" s="63"/>
      <c r="I16" s="63"/>
      <c r="J16" s="63"/>
      <c r="K16" s="63"/>
      <c r="L16" s="63"/>
      <c r="M16" s="63"/>
      <c r="N16" s="63"/>
      <c r="O16" s="63"/>
      <c r="P16" s="63"/>
      <c r="Q16" s="63"/>
      <c r="R16" s="63"/>
      <c r="S16" s="63"/>
      <c r="T16" s="63"/>
      <c r="U16" s="63"/>
      <c r="V16" s="63"/>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63"/>
      <c r="B18" s="63"/>
      <c r="C18" s="63"/>
      <c r="D18" s="63"/>
      <c r="E18" s="63"/>
      <c r="F18" s="63"/>
      <c r="G18" s="63"/>
      <c r="H18" s="63"/>
      <c r="I18" s="63"/>
      <c r="J18" s="63"/>
      <c r="K18" s="63"/>
      <c r="L18" s="63"/>
      <c r="M18" s="63"/>
      <c r="N18" s="63"/>
      <c r="O18" s="63"/>
      <c r="P18" s="63"/>
      <c r="Q18" s="63"/>
      <c r="R18" s="63"/>
      <c r="S18" s="63"/>
      <c r="T18" s="63"/>
      <c r="U18" s="63"/>
      <c r="V18" s="63"/>
    </row>
    <row r="19" spans="1:22">
      <c r="A19" s="63"/>
      <c r="B19" s="63"/>
      <c r="C19" s="63"/>
      <c r="D19" s="63"/>
      <c r="E19" s="63"/>
      <c r="F19" s="63"/>
      <c r="G19" s="63"/>
      <c r="H19" s="63"/>
      <c r="I19" s="63"/>
      <c r="J19" s="63"/>
      <c r="K19" s="63"/>
      <c r="L19" s="63"/>
      <c r="M19" s="63"/>
      <c r="N19" s="63"/>
      <c r="O19" s="63"/>
      <c r="P19" s="63"/>
      <c r="Q19" s="63"/>
      <c r="R19" s="63"/>
      <c r="S19" s="63"/>
      <c r="T19" s="63"/>
      <c r="U19" s="63"/>
      <c r="V19" s="63"/>
    </row>
    <row r="20" spans="1:22">
      <c r="A20" s="63"/>
      <c r="B20" s="63"/>
      <c r="C20" s="63"/>
      <c r="D20" s="63"/>
      <c r="E20" s="63"/>
      <c r="F20" s="63"/>
      <c r="G20" s="63"/>
      <c r="H20" s="63"/>
      <c r="I20" s="63"/>
      <c r="J20" s="63"/>
      <c r="K20" s="63"/>
      <c r="L20" s="63"/>
      <c r="M20" s="63"/>
      <c r="N20" s="63"/>
      <c r="O20" s="63"/>
      <c r="P20" s="63"/>
      <c r="Q20" s="63"/>
      <c r="R20" s="63"/>
      <c r="S20" s="63"/>
      <c r="T20" s="63"/>
      <c r="U20" s="63"/>
      <c r="V20" s="63"/>
    </row>
    <row r="21" spans="1:22">
      <c r="A21" s="63"/>
      <c r="B21" s="63"/>
      <c r="C21" s="63"/>
      <c r="D21" s="63"/>
      <c r="E21" s="63"/>
      <c r="F21" s="63"/>
      <c r="G21" s="63"/>
      <c r="H21" s="63"/>
      <c r="I21" s="63"/>
      <c r="J21" s="63"/>
      <c r="K21" s="63"/>
      <c r="L21" s="63"/>
      <c r="M21" s="63"/>
      <c r="N21" s="63"/>
      <c r="O21" s="63"/>
      <c r="P21" s="63"/>
      <c r="Q21" s="63"/>
      <c r="R21" s="63"/>
      <c r="S21" s="63"/>
      <c r="T21" s="63"/>
      <c r="U21" s="63"/>
      <c r="V21" s="63"/>
    </row>
    <row r="22" spans="1:22">
      <c r="A22" s="63"/>
      <c r="B22" s="63"/>
      <c r="C22" s="63"/>
      <c r="D22" s="63"/>
      <c r="E22" s="63"/>
      <c r="F22" s="63"/>
      <c r="G22" s="63"/>
      <c r="H22" s="63"/>
      <c r="I22" s="63"/>
      <c r="J22" s="63"/>
      <c r="K22" s="63"/>
      <c r="L22" s="63"/>
      <c r="M22" s="63"/>
      <c r="N22" s="63"/>
      <c r="O22" s="63"/>
      <c r="P22" s="63"/>
      <c r="Q22" s="63"/>
      <c r="R22" s="63"/>
      <c r="S22" s="63"/>
      <c r="T22" s="63"/>
      <c r="U22" s="63"/>
      <c r="V22" s="63"/>
    </row>
    <row r="23" spans="1:22">
      <c r="A23" s="63"/>
      <c r="B23" s="63"/>
      <c r="C23" s="63"/>
      <c r="D23" s="63"/>
      <c r="E23" s="63"/>
      <c r="F23" s="63"/>
      <c r="G23" s="63"/>
      <c r="H23" s="63"/>
      <c r="I23" s="63"/>
      <c r="J23" s="63"/>
      <c r="K23" s="63"/>
      <c r="L23" s="63"/>
      <c r="M23" s="63"/>
      <c r="N23" s="63"/>
      <c r="O23" s="63"/>
      <c r="P23" s="63"/>
      <c r="Q23" s="63"/>
      <c r="R23" s="63"/>
      <c r="S23" s="63"/>
      <c r="T23" s="63"/>
      <c r="U23" s="63"/>
      <c r="V23" s="63"/>
    </row>
    <row r="24" spans="1:22">
      <c r="A24" s="63"/>
      <c r="B24" s="63"/>
      <c r="C24" s="63"/>
      <c r="D24" s="63"/>
      <c r="E24" s="63"/>
      <c r="F24" s="63"/>
      <c r="G24" s="63"/>
      <c r="H24" s="63"/>
      <c r="I24" s="63"/>
      <c r="J24" s="63"/>
      <c r="K24" s="63"/>
      <c r="L24" s="63"/>
      <c r="M24" s="63"/>
      <c r="N24" s="63"/>
      <c r="O24" s="63"/>
      <c r="P24" s="63"/>
      <c r="Q24" s="63"/>
      <c r="R24" s="63"/>
      <c r="S24" s="63"/>
      <c r="T24" s="63"/>
      <c r="U24" s="63"/>
      <c r="V24" s="63"/>
    </row>
    <row r="25" spans="1:22">
      <c r="A25" s="63"/>
      <c r="B25" s="63"/>
      <c r="C25" s="63"/>
      <c r="D25" s="63"/>
      <c r="E25" s="63"/>
      <c r="F25" s="63"/>
      <c r="G25" s="63"/>
      <c r="H25" s="63"/>
      <c r="I25" s="63"/>
      <c r="J25" s="63"/>
      <c r="K25" s="63"/>
      <c r="L25" s="63"/>
      <c r="M25" s="63"/>
      <c r="N25" s="63"/>
      <c r="O25" s="63"/>
      <c r="P25" s="63"/>
      <c r="Q25" s="63"/>
      <c r="R25" s="63"/>
      <c r="S25" s="63"/>
      <c r="T25" s="63"/>
      <c r="U25" s="63"/>
      <c r="V25" s="63"/>
    </row>
    <row r="26" spans="1:22">
      <c r="A26" s="63"/>
      <c r="B26" s="63"/>
      <c r="C26" s="63"/>
      <c r="D26" s="63"/>
      <c r="E26" s="63"/>
      <c r="F26" s="63"/>
      <c r="G26" s="63"/>
      <c r="H26" s="63"/>
      <c r="I26" s="63"/>
      <c r="J26" s="63"/>
      <c r="K26" s="63"/>
      <c r="L26" s="63"/>
      <c r="M26" s="63"/>
      <c r="N26" s="63"/>
      <c r="O26" s="63"/>
      <c r="P26" s="63"/>
      <c r="Q26" s="63"/>
      <c r="R26" s="63"/>
      <c r="S26" s="63"/>
      <c r="T26" s="63"/>
      <c r="U26" s="63"/>
      <c r="V26" s="63"/>
    </row>
    <row r="27" spans="1:22">
      <c r="A27" s="63"/>
      <c r="B27" s="63"/>
      <c r="C27" s="63"/>
      <c r="D27" s="63"/>
      <c r="E27" s="63"/>
      <c r="F27" s="63"/>
      <c r="G27" s="63"/>
      <c r="H27" s="63"/>
      <c r="I27" s="63"/>
      <c r="J27" s="63"/>
      <c r="K27" s="63"/>
      <c r="L27" s="63"/>
      <c r="M27" s="63"/>
      <c r="N27" s="63"/>
      <c r="O27" s="63"/>
      <c r="P27" s="63"/>
      <c r="Q27" s="63"/>
      <c r="R27" s="63"/>
      <c r="S27" s="63"/>
      <c r="T27" s="63"/>
      <c r="U27" s="63"/>
      <c r="V27" s="63"/>
    </row>
    <row r="28" spans="1:22">
      <c r="A28" s="63"/>
      <c r="B28" s="63"/>
      <c r="C28" s="63"/>
      <c r="D28" s="63"/>
      <c r="E28" s="63"/>
      <c r="F28" s="63"/>
      <c r="G28" s="63"/>
      <c r="H28" s="63"/>
      <c r="I28" s="63"/>
      <c r="J28" s="63"/>
      <c r="K28" s="63"/>
      <c r="L28" s="63"/>
      <c r="M28" s="63"/>
      <c r="N28" s="63"/>
      <c r="O28" s="63"/>
      <c r="P28" s="63"/>
      <c r="Q28" s="63"/>
      <c r="R28" s="63"/>
      <c r="S28" s="63"/>
      <c r="T28" s="63"/>
      <c r="U28" s="63"/>
      <c r="V28" s="63"/>
    </row>
    <row r="29" spans="1:22">
      <c r="A29" s="63"/>
      <c r="B29" s="63"/>
      <c r="C29" s="63"/>
      <c r="D29" s="63"/>
      <c r="E29" s="63"/>
      <c r="F29" s="63"/>
      <c r="G29" s="63"/>
      <c r="H29" s="63"/>
      <c r="I29" s="63"/>
      <c r="J29" s="63"/>
      <c r="K29" s="63"/>
      <c r="L29" s="63"/>
      <c r="M29" s="63"/>
      <c r="N29" s="63"/>
      <c r="O29" s="63"/>
      <c r="P29" s="63"/>
      <c r="Q29" s="63"/>
      <c r="R29" s="63"/>
      <c r="S29" s="63"/>
      <c r="T29" s="63"/>
      <c r="U29" s="63"/>
      <c r="V29" s="63"/>
    </row>
    <row r="30" spans="1:22">
      <c r="A30" s="63"/>
      <c r="B30" s="63"/>
      <c r="C30" s="63"/>
      <c r="D30" s="63"/>
      <c r="E30" s="63"/>
      <c r="F30" s="63"/>
      <c r="G30" s="63"/>
      <c r="H30" s="63"/>
      <c r="I30" s="63"/>
      <c r="J30" s="63"/>
      <c r="K30" s="63"/>
      <c r="L30" s="63"/>
      <c r="M30" s="63"/>
      <c r="N30" s="63"/>
      <c r="O30" s="63"/>
      <c r="P30" s="63"/>
      <c r="Q30" s="63"/>
      <c r="R30" s="63"/>
      <c r="S30" s="63"/>
      <c r="T30" s="63"/>
      <c r="U30" s="63"/>
      <c r="V30" s="63"/>
    </row>
    <row r="31" spans="1:22">
      <c r="A31" s="63"/>
      <c r="B31" s="63"/>
      <c r="C31" s="63"/>
      <c r="D31" s="63"/>
      <c r="E31" s="63"/>
      <c r="F31" s="63"/>
      <c r="G31" s="63"/>
      <c r="H31" s="63"/>
      <c r="I31" s="63"/>
      <c r="J31" s="63"/>
      <c r="K31" s="63"/>
      <c r="L31" s="63"/>
      <c r="M31" s="63"/>
      <c r="N31" s="63"/>
      <c r="O31" s="63"/>
      <c r="P31" s="63"/>
      <c r="Q31" s="63"/>
      <c r="R31" s="63"/>
      <c r="S31" s="63"/>
      <c r="T31" s="63"/>
      <c r="U31" s="63"/>
      <c r="V31" s="63"/>
    </row>
    <row r="32" spans="1:22">
      <c r="A32" s="63"/>
      <c r="B32" s="63"/>
      <c r="C32" s="63"/>
      <c r="D32" s="63"/>
      <c r="E32" s="63"/>
      <c r="F32" s="63"/>
      <c r="G32" s="63"/>
      <c r="H32" s="63"/>
      <c r="I32" s="63"/>
      <c r="J32" s="63"/>
      <c r="K32" s="63"/>
      <c r="L32" s="63"/>
      <c r="M32" s="63"/>
      <c r="N32" s="63"/>
      <c r="O32" s="63"/>
      <c r="P32" s="63"/>
      <c r="Q32" s="63"/>
      <c r="R32" s="63"/>
      <c r="S32" s="63"/>
      <c r="T32" s="63"/>
      <c r="U32" s="63"/>
      <c r="V32" s="63"/>
    </row>
    <row r="33" spans="1:22">
      <c r="A33" s="63"/>
      <c r="B33" s="63"/>
      <c r="C33" s="63"/>
      <c r="D33" s="63"/>
      <c r="E33" s="63"/>
      <c r="F33" s="63"/>
      <c r="G33" s="63"/>
      <c r="H33" s="63"/>
      <c r="I33" s="63"/>
      <c r="J33" s="63"/>
      <c r="K33" s="63"/>
      <c r="L33" s="63"/>
      <c r="M33" s="63"/>
      <c r="N33" s="63"/>
      <c r="O33" s="63"/>
      <c r="P33" s="63"/>
      <c r="Q33" s="63"/>
      <c r="R33" s="63"/>
      <c r="S33" s="63"/>
      <c r="T33" s="63"/>
      <c r="U33" s="63"/>
      <c r="V33" s="63"/>
    </row>
    <row r="34" spans="1:22">
      <c r="A34" s="63"/>
      <c r="B34" s="63"/>
      <c r="C34" s="63"/>
      <c r="D34" s="63"/>
      <c r="E34" s="63"/>
      <c r="F34" s="63"/>
      <c r="G34" s="63"/>
      <c r="H34" s="63"/>
      <c r="I34" s="63"/>
      <c r="J34" s="63"/>
      <c r="K34" s="63"/>
      <c r="L34" s="63"/>
      <c r="M34" s="63"/>
      <c r="N34" s="63"/>
      <c r="O34" s="63"/>
      <c r="P34" s="63"/>
      <c r="Q34" s="63"/>
      <c r="R34" s="63"/>
      <c r="S34" s="63"/>
      <c r="T34" s="63"/>
      <c r="U34" s="63"/>
      <c r="V34" s="63"/>
    </row>
    <row r="35" spans="1:22">
      <c r="A35" s="63"/>
      <c r="B35" s="63"/>
      <c r="C35" s="63"/>
      <c r="D35" s="63"/>
      <c r="E35" s="63"/>
      <c r="F35" s="63"/>
      <c r="G35" s="63"/>
      <c r="H35" s="63"/>
      <c r="I35" s="63"/>
      <c r="J35" s="63"/>
      <c r="K35" s="63"/>
      <c r="L35" s="63"/>
      <c r="M35" s="63"/>
      <c r="N35" s="63"/>
      <c r="O35" s="63"/>
      <c r="P35" s="63"/>
      <c r="Q35" s="63"/>
      <c r="R35" s="63"/>
      <c r="S35" s="63"/>
      <c r="T35" s="63"/>
      <c r="U35" s="63"/>
      <c r="V35" s="63"/>
    </row>
    <row r="36" spans="1:22">
      <c r="A36" s="63"/>
      <c r="B36" s="63"/>
      <c r="C36" s="63"/>
      <c r="D36" s="63"/>
      <c r="E36" s="63"/>
      <c r="F36" s="63"/>
      <c r="G36" s="63"/>
      <c r="H36" s="63"/>
      <c r="I36" s="63"/>
      <c r="J36" s="63"/>
      <c r="K36" s="63"/>
      <c r="L36" s="63"/>
      <c r="M36" s="63"/>
      <c r="N36" s="63"/>
      <c r="O36" s="63"/>
      <c r="P36" s="63"/>
      <c r="Q36" s="63"/>
      <c r="R36" s="63"/>
      <c r="S36" s="63"/>
      <c r="T36" s="63"/>
      <c r="U36" s="63"/>
      <c r="V36" s="63"/>
    </row>
    <row r="37" spans="1:22">
      <c r="A37" s="63"/>
      <c r="B37" s="63"/>
      <c r="C37" s="63"/>
      <c r="D37" s="63"/>
      <c r="E37" s="63"/>
      <c r="F37" s="63"/>
      <c r="G37" s="63"/>
      <c r="H37" s="63"/>
      <c r="I37" s="63"/>
      <c r="J37" s="63"/>
      <c r="K37" s="63"/>
      <c r="L37" s="63"/>
      <c r="M37" s="63"/>
      <c r="N37" s="63"/>
      <c r="O37" s="63"/>
      <c r="P37" s="63"/>
      <c r="Q37" s="63"/>
      <c r="R37" s="63"/>
      <c r="S37" s="63"/>
      <c r="T37" s="63"/>
      <c r="U37" s="63"/>
      <c r="V37" s="63"/>
    </row>
    <row r="38" spans="1:22">
      <c r="A38" s="63"/>
      <c r="B38" s="63"/>
      <c r="C38" s="63"/>
      <c r="D38" s="63"/>
      <c r="E38" s="63"/>
      <c r="F38" s="63"/>
      <c r="G38" s="63"/>
      <c r="H38" s="63"/>
      <c r="I38" s="63"/>
      <c r="J38" s="63"/>
      <c r="K38" s="63"/>
      <c r="L38" s="63"/>
      <c r="M38" s="63"/>
      <c r="N38" s="63"/>
      <c r="O38" s="63"/>
      <c r="P38" s="63"/>
      <c r="Q38" s="63"/>
      <c r="R38" s="63"/>
      <c r="S38" s="63"/>
      <c r="T38" s="63"/>
      <c r="U38" s="63"/>
      <c r="V38" s="63"/>
    </row>
    <row r="39" spans="1:22">
      <c r="A39" s="63"/>
      <c r="B39" s="63"/>
      <c r="C39" s="63"/>
      <c r="D39" s="63"/>
      <c r="E39" s="63"/>
      <c r="F39" s="63"/>
      <c r="G39" s="63"/>
      <c r="H39" s="63"/>
      <c r="I39" s="63"/>
      <c r="J39" s="63"/>
      <c r="K39" s="63"/>
      <c r="L39" s="63"/>
      <c r="M39" s="63"/>
      <c r="N39" s="63"/>
      <c r="O39" s="63"/>
      <c r="P39" s="63"/>
      <c r="Q39" s="63"/>
      <c r="R39" s="63"/>
      <c r="S39" s="63"/>
      <c r="T39" s="63"/>
      <c r="U39" s="63"/>
      <c r="V39" s="63"/>
    </row>
    <row r="40" spans="1:22">
      <c r="A40" s="63"/>
      <c r="B40" s="63"/>
      <c r="C40" s="63"/>
      <c r="D40" s="63"/>
      <c r="E40" s="63"/>
      <c r="F40" s="63"/>
      <c r="G40" s="63"/>
      <c r="H40" s="63"/>
      <c r="I40" s="63"/>
      <c r="J40" s="63"/>
      <c r="K40" s="63"/>
      <c r="L40" s="63"/>
      <c r="M40" s="63"/>
      <c r="N40" s="63"/>
      <c r="O40" s="63"/>
      <c r="P40" s="63"/>
      <c r="Q40" s="63"/>
      <c r="R40" s="63"/>
      <c r="S40" s="63"/>
      <c r="T40" s="63"/>
      <c r="U40" s="63"/>
      <c r="V40" s="63"/>
    </row>
    <row r="41" spans="1:22">
      <c r="A41" s="63"/>
      <c r="B41" s="63"/>
      <c r="C41" s="63"/>
      <c r="D41" s="63"/>
      <c r="E41" s="63"/>
      <c r="F41" s="63"/>
      <c r="G41" s="63"/>
      <c r="H41" s="63"/>
      <c r="I41" s="63"/>
      <c r="J41" s="63"/>
      <c r="K41" s="63"/>
      <c r="L41" s="63"/>
      <c r="M41" s="63"/>
      <c r="N41" s="63"/>
      <c r="O41" s="63"/>
      <c r="P41" s="63"/>
      <c r="Q41" s="63"/>
      <c r="R41" s="63"/>
      <c r="S41" s="63"/>
      <c r="T41" s="63"/>
      <c r="U41" s="63"/>
      <c r="V41" s="63"/>
    </row>
    <row r="42" spans="1:22">
      <c r="A42" s="63"/>
      <c r="B42" s="63"/>
      <c r="C42" s="63"/>
      <c r="D42" s="63"/>
      <c r="E42" s="63"/>
      <c r="F42" s="63"/>
      <c r="G42" s="63"/>
      <c r="H42" s="63"/>
      <c r="I42" s="63"/>
      <c r="J42" s="63"/>
      <c r="K42" s="63"/>
      <c r="L42" s="63"/>
      <c r="M42" s="63"/>
      <c r="N42" s="63"/>
      <c r="O42" s="63"/>
      <c r="P42" s="63"/>
      <c r="Q42" s="63"/>
      <c r="R42" s="63"/>
      <c r="S42" s="63"/>
      <c r="T42" s="63"/>
      <c r="U42" s="63"/>
      <c r="V42" s="63"/>
    </row>
    <row r="43" spans="1:22">
      <c r="A43" s="63"/>
      <c r="B43" s="63"/>
      <c r="C43" s="63"/>
      <c r="D43" s="63"/>
      <c r="E43" s="63"/>
      <c r="F43" s="63"/>
      <c r="G43" s="63"/>
      <c r="H43" s="63"/>
      <c r="I43" s="63"/>
      <c r="J43" s="63"/>
      <c r="K43" s="63"/>
      <c r="L43" s="63"/>
      <c r="M43" s="63"/>
      <c r="N43" s="63"/>
      <c r="O43" s="63"/>
      <c r="P43" s="63"/>
      <c r="Q43" s="63"/>
      <c r="R43" s="63"/>
      <c r="S43" s="63"/>
      <c r="T43" s="63"/>
      <c r="U43" s="63"/>
      <c r="V43" s="63"/>
    </row>
    <row r="44" spans="1:22">
      <c r="A44" s="63"/>
      <c r="B44" s="63"/>
      <c r="C44" s="63"/>
      <c r="D44" s="63"/>
      <c r="E44" s="63"/>
      <c r="F44" s="63"/>
      <c r="G44" s="63"/>
      <c r="H44" s="63"/>
      <c r="I44" s="63"/>
      <c r="J44" s="63"/>
      <c r="K44" s="63"/>
      <c r="L44" s="63"/>
      <c r="M44" s="63"/>
      <c r="N44" s="63"/>
      <c r="O44" s="63"/>
      <c r="P44" s="63"/>
      <c r="Q44" s="63"/>
      <c r="R44" s="63"/>
      <c r="S44" s="63"/>
      <c r="T44" s="63"/>
      <c r="U44" s="63"/>
      <c r="V44" s="63"/>
    </row>
    <row r="45" spans="1:22">
      <c r="A45" s="63"/>
      <c r="B45" s="63"/>
      <c r="C45" s="63"/>
      <c r="D45" s="63"/>
      <c r="E45" s="63"/>
      <c r="F45" s="63"/>
      <c r="G45" s="63"/>
      <c r="H45" s="63"/>
      <c r="I45" s="63"/>
      <c r="J45" s="63"/>
      <c r="K45" s="63"/>
      <c r="L45" s="63"/>
      <c r="M45" s="63"/>
      <c r="N45" s="63"/>
      <c r="O45" s="63"/>
      <c r="P45" s="63"/>
      <c r="Q45" s="63"/>
      <c r="R45" s="63"/>
      <c r="S45" s="63"/>
      <c r="T45" s="63"/>
      <c r="U45" s="63"/>
      <c r="V45" s="63"/>
    </row>
    <row r="46" spans="1:22">
      <c r="A46" s="63"/>
      <c r="B46" s="63"/>
      <c r="C46" s="63"/>
      <c r="D46" s="63"/>
      <c r="E46" s="63"/>
      <c r="F46" s="63"/>
      <c r="G46" s="63"/>
      <c r="H46" s="63"/>
      <c r="I46" s="63"/>
      <c r="J46" s="63"/>
      <c r="K46" s="63"/>
      <c r="L46" s="63"/>
      <c r="M46" s="63"/>
      <c r="N46" s="63"/>
      <c r="O46" s="63"/>
      <c r="P46" s="63"/>
      <c r="Q46" s="63"/>
      <c r="R46" s="63"/>
      <c r="S46" s="63"/>
      <c r="T46" s="63"/>
      <c r="U46" s="63"/>
      <c r="V46" s="63"/>
    </row>
    <row r="47" spans="1:22">
      <c r="A47" s="63"/>
      <c r="B47" s="63"/>
      <c r="C47" s="63"/>
      <c r="D47" s="63"/>
      <c r="E47" s="63"/>
      <c r="F47" s="63"/>
      <c r="G47" s="63"/>
      <c r="H47" s="63"/>
      <c r="I47" s="63"/>
      <c r="J47" s="63"/>
      <c r="K47" s="63"/>
      <c r="L47" s="63"/>
      <c r="M47" s="63"/>
      <c r="N47" s="63"/>
      <c r="O47" s="63"/>
      <c r="P47" s="63"/>
      <c r="Q47" s="63"/>
      <c r="R47" s="63"/>
      <c r="S47" s="63"/>
      <c r="T47" s="63"/>
      <c r="U47" s="63"/>
      <c r="V47" s="63"/>
    </row>
    <row r="48" spans="1:22">
      <c r="A48" s="63"/>
      <c r="B48" s="63"/>
      <c r="C48" s="63"/>
      <c r="D48" s="63"/>
      <c r="E48" s="63"/>
      <c r="F48" s="63"/>
      <c r="G48" s="63"/>
      <c r="H48" s="63"/>
      <c r="I48" s="63"/>
      <c r="J48" s="63"/>
      <c r="K48" s="63"/>
      <c r="L48" s="63"/>
      <c r="M48" s="63"/>
      <c r="N48" s="63"/>
      <c r="O48" s="63"/>
      <c r="P48" s="63"/>
      <c r="Q48" s="63"/>
      <c r="R48" s="63"/>
      <c r="S48" s="63"/>
      <c r="T48" s="63"/>
      <c r="U48" s="63"/>
      <c r="V48" s="63"/>
    </row>
    <row r="49" spans="1:22">
      <c r="A49" s="63"/>
      <c r="B49" s="63"/>
      <c r="C49" s="63"/>
      <c r="D49" s="63"/>
      <c r="E49" s="63"/>
      <c r="F49" s="63"/>
      <c r="G49" s="63"/>
      <c r="H49" s="63"/>
      <c r="I49" s="63"/>
      <c r="J49" s="63"/>
      <c r="K49" s="63"/>
      <c r="L49" s="63"/>
      <c r="M49" s="63"/>
      <c r="N49" s="63"/>
      <c r="O49" s="63"/>
      <c r="P49" s="63"/>
      <c r="Q49" s="63"/>
      <c r="R49" s="63"/>
      <c r="S49" s="63"/>
      <c r="T49" s="63"/>
      <c r="U49" s="63"/>
      <c r="V49" s="63"/>
    </row>
    <row r="50" spans="1:22">
      <c r="A50" s="63"/>
      <c r="B50" s="63"/>
      <c r="C50" s="63"/>
      <c r="D50" s="63"/>
      <c r="E50" s="63"/>
      <c r="F50" s="63"/>
      <c r="G50" s="63"/>
      <c r="H50" s="63"/>
      <c r="I50" s="63"/>
      <c r="J50" s="63"/>
      <c r="K50" s="63"/>
      <c r="L50" s="63"/>
      <c r="M50" s="63"/>
      <c r="N50" s="63"/>
      <c r="O50" s="63"/>
      <c r="P50" s="63"/>
      <c r="Q50" s="63"/>
      <c r="R50" s="63"/>
      <c r="S50" s="63"/>
      <c r="T50" s="63"/>
      <c r="U50" s="63"/>
      <c r="V50" s="63"/>
    </row>
    <row r="51" spans="1:22">
      <c r="A51" s="63"/>
      <c r="B51" s="63"/>
      <c r="C51" s="63"/>
      <c r="D51" s="63"/>
      <c r="E51" s="63"/>
      <c r="F51" s="63"/>
      <c r="G51" s="63"/>
      <c r="H51" s="63"/>
      <c r="I51" s="63"/>
      <c r="J51" s="63"/>
      <c r="K51" s="63"/>
      <c r="L51" s="63"/>
      <c r="M51" s="63"/>
      <c r="N51" s="63"/>
      <c r="O51" s="63"/>
      <c r="P51" s="63"/>
      <c r="Q51" s="63"/>
      <c r="R51" s="63"/>
      <c r="S51" s="63"/>
      <c r="T51" s="63"/>
      <c r="U51" s="63"/>
      <c r="V51" s="63"/>
    </row>
    <row r="52" spans="1:22">
      <c r="A52" s="63"/>
      <c r="B52" s="63"/>
      <c r="C52" s="63"/>
      <c r="D52" s="63"/>
      <c r="E52" s="63"/>
      <c r="F52" s="63"/>
      <c r="G52" s="63"/>
      <c r="H52" s="63"/>
      <c r="I52" s="63"/>
      <c r="J52" s="63"/>
      <c r="K52" s="63"/>
      <c r="L52" s="63"/>
      <c r="M52" s="63"/>
      <c r="N52" s="63"/>
      <c r="O52" s="63"/>
      <c r="P52" s="63"/>
      <c r="Q52" s="63"/>
      <c r="R52" s="63"/>
      <c r="S52" s="63"/>
      <c r="T52" s="63"/>
      <c r="U52" s="63"/>
      <c r="V52" s="63"/>
    </row>
    <row r="53" spans="1:22">
      <c r="A53" s="63"/>
      <c r="B53" s="63"/>
      <c r="C53" s="63"/>
      <c r="D53" s="63"/>
      <c r="E53" s="63"/>
      <c r="F53" s="63"/>
      <c r="G53" s="63"/>
      <c r="H53" s="63"/>
      <c r="I53" s="63"/>
      <c r="J53" s="63"/>
      <c r="K53" s="63"/>
      <c r="L53" s="63"/>
      <c r="M53" s="63"/>
      <c r="N53" s="63"/>
      <c r="O53" s="63"/>
      <c r="P53" s="63"/>
      <c r="Q53" s="63"/>
      <c r="R53" s="63"/>
      <c r="S53" s="63"/>
      <c r="T53" s="63"/>
      <c r="U53" s="63"/>
      <c r="V53" s="63"/>
    </row>
    <row r="54" spans="1:22">
      <c r="A54" s="63"/>
      <c r="B54" s="63"/>
      <c r="C54" s="63"/>
      <c r="D54" s="63"/>
      <c r="E54" s="63"/>
      <c r="F54" s="63"/>
      <c r="G54" s="63"/>
      <c r="H54" s="63"/>
      <c r="I54" s="63"/>
      <c r="J54" s="63"/>
      <c r="K54" s="63"/>
      <c r="L54" s="63"/>
      <c r="M54" s="63"/>
      <c r="N54" s="63"/>
      <c r="O54" s="63"/>
      <c r="P54" s="63"/>
      <c r="Q54" s="63"/>
      <c r="R54" s="63"/>
      <c r="S54" s="63"/>
      <c r="T54" s="63"/>
      <c r="U54" s="63"/>
      <c r="V54" s="63"/>
    </row>
    <row r="55" spans="1:22">
      <c r="A55" s="63"/>
      <c r="B55" s="63"/>
      <c r="C55" s="63"/>
      <c r="D55" s="63"/>
      <c r="E55" s="63"/>
      <c r="F55" s="63"/>
      <c r="G55" s="63"/>
      <c r="H55" s="63"/>
      <c r="I55" s="63"/>
      <c r="J55" s="63"/>
      <c r="K55" s="63"/>
      <c r="L55" s="63"/>
      <c r="M55" s="63"/>
      <c r="N55" s="63"/>
      <c r="O55" s="63"/>
      <c r="P55" s="63"/>
      <c r="Q55" s="63"/>
      <c r="R55" s="63"/>
      <c r="S55" s="63"/>
      <c r="T55" s="63"/>
      <c r="U55" s="63"/>
      <c r="V55" s="63"/>
    </row>
    <row r="56" spans="1:22">
      <c r="A56" s="63"/>
      <c r="B56" s="63"/>
      <c r="C56" s="63"/>
      <c r="D56" s="63"/>
      <c r="E56" s="63"/>
      <c r="F56" s="63"/>
      <c r="G56" s="63"/>
      <c r="H56" s="63"/>
      <c r="I56" s="63"/>
      <c r="J56" s="63"/>
      <c r="K56" s="63"/>
      <c r="L56" s="63"/>
      <c r="M56" s="63"/>
      <c r="N56" s="63"/>
      <c r="O56" s="63"/>
      <c r="P56" s="63"/>
      <c r="Q56" s="63"/>
      <c r="R56" s="63"/>
      <c r="S56" s="63"/>
      <c r="T56" s="63"/>
      <c r="U56" s="63"/>
      <c r="V56" s="63"/>
    </row>
    <row r="57" spans="1:22">
      <c r="A57" s="63"/>
      <c r="B57" s="63"/>
      <c r="C57" s="63"/>
      <c r="D57" s="63"/>
      <c r="E57" s="63"/>
      <c r="F57" s="63"/>
      <c r="G57" s="63"/>
      <c r="H57" s="63"/>
      <c r="I57" s="63"/>
      <c r="J57" s="63"/>
      <c r="K57" s="63"/>
      <c r="L57" s="63"/>
      <c r="M57" s="63"/>
      <c r="N57" s="63"/>
      <c r="O57" s="63"/>
      <c r="P57" s="63"/>
      <c r="Q57" s="63"/>
      <c r="R57" s="63"/>
      <c r="S57" s="63"/>
      <c r="T57" s="63"/>
      <c r="U57" s="63"/>
      <c r="V57" s="63"/>
    </row>
    <row r="58" spans="1:22">
      <c r="A58" s="63"/>
      <c r="B58" s="63"/>
      <c r="C58" s="63"/>
      <c r="D58" s="63"/>
      <c r="E58" s="63"/>
      <c r="F58" s="63"/>
      <c r="G58" s="63"/>
      <c r="H58" s="63"/>
      <c r="I58" s="63"/>
      <c r="J58" s="63"/>
      <c r="K58" s="63"/>
      <c r="L58" s="63"/>
      <c r="M58" s="63"/>
      <c r="N58" s="63"/>
      <c r="O58" s="63"/>
      <c r="P58" s="63"/>
      <c r="Q58" s="63"/>
      <c r="R58" s="63"/>
      <c r="S58" s="63"/>
      <c r="T58" s="63"/>
      <c r="U58" s="63"/>
      <c r="V58" s="63"/>
    </row>
    <row r="59" spans="1:22">
      <c r="A59" s="63"/>
      <c r="B59" s="63"/>
      <c r="C59" s="63"/>
      <c r="D59" s="63"/>
      <c r="E59" s="63"/>
      <c r="F59" s="63"/>
      <c r="G59" s="63"/>
      <c r="H59" s="63"/>
      <c r="I59" s="63"/>
      <c r="J59" s="63"/>
      <c r="K59" s="63"/>
      <c r="L59" s="63"/>
      <c r="M59" s="63"/>
      <c r="N59" s="63"/>
      <c r="O59" s="63"/>
      <c r="P59" s="63"/>
      <c r="Q59" s="63"/>
      <c r="R59" s="63"/>
      <c r="S59" s="63"/>
      <c r="T59" s="63"/>
      <c r="U59" s="63"/>
      <c r="V59" s="63"/>
    </row>
    <row r="60" spans="1:22">
      <c r="A60" s="63"/>
      <c r="B60" s="63"/>
      <c r="C60" s="63"/>
      <c r="D60" s="63"/>
      <c r="E60" s="63"/>
      <c r="F60" s="63"/>
      <c r="G60" s="63"/>
      <c r="H60" s="63"/>
      <c r="I60" s="63"/>
      <c r="J60" s="63"/>
      <c r="K60" s="63"/>
      <c r="L60" s="63"/>
      <c r="M60" s="63"/>
      <c r="N60" s="63"/>
      <c r="O60" s="63"/>
      <c r="P60" s="63"/>
      <c r="Q60" s="63"/>
      <c r="R60" s="63"/>
      <c r="S60" s="63"/>
      <c r="T60" s="63"/>
      <c r="U60" s="63"/>
      <c r="V60" s="63"/>
    </row>
    <row r="61" spans="1:22">
      <c r="A61" s="63"/>
      <c r="B61" s="63"/>
      <c r="C61" s="63"/>
      <c r="D61" s="63"/>
      <c r="E61" s="63"/>
      <c r="F61" s="63"/>
      <c r="G61" s="63"/>
      <c r="H61" s="63"/>
      <c r="I61" s="63"/>
      <c r="J61" s="63"/>
      <c r="K61" s="63"/>
      <c r="L61" s="63"/>
      <c r="M61" s="63"/>
      <c r="N61" s="63"/>
      <c r="O61" s="63"/>
      <c r="P61" s="63"/>
      <c r="Q61" s="63"/>
      <c r="R61" s="63"/>
      <c r="S61" s="63"/>
      <c r="T61" s="63"/>
      <c r="U61" s="63"/>
      <c r="V61" s="63"/>
    </row>
    <row r="62" spans="1:22">
      <c r="A62" s="63"/>
      <c r="B62" s="63"/>
      <c r="C62" s="63"/>
      <c r="D62" s="63"/>
      <c r="E62" s="63"/>
      <c r="F62" s="63"/>
      <c r="G62" s="63"/>
      <c r="H62" s="63"/>
      <c r="I62" s="63"/>
      <c r="J62" s="63"/>
      <c r="K62" s="63"/>
      <c r="L62" s="63"/>
      <c r="M62" s="63"/>
      <c r="N62" s="63"/>
      <c r="O62" s="63"/>
      <c r="P62" s="63"/>
      <c r="Q62" s="63"/>
      <c r="R62" s="63"/>
      <c r="S62" s="63"/>
      <c r="T62" s="63"/>
      <c r="U62" s="63"/>
      <c r="V62" s="63"/>
    </row>
    <row r="63" spans="1:22">
      <c r="A63" s="63"/>
      <c r="B63" s="63"/>
      <c r="C63" s="63"/>
      <c r="D63" s="63"/>
      <c r="E63" s="63"/>
      <c r="F63" s="63"/>
      <c r="G63" s="63"/>
      <c r="H63" s="63"/>
      <c r="I63" s="63"/>
      <c r="J63" s="63"/>
      <c r="K63" s="63"/>
      <c r="L63" s="63"/>
      <c r="M63" s="63"/>
      <c r="N63" s="63"/>
      <c r="O63" s="63"/>
      <c r="P63" s="63"/>
      <c r="Q63" s="63"/>
      <c r="R63" s="63"/>
      <c r="S63" s="63"/>
      <c r="T63" s="63"/>
      <c r="U63" s="63"/>
      <c r="V63" s="63"/>
    </row>
    <row r="64" spans="1:22">
      <c r="A64" s="63"/>
      <c r="B64" s="63"/>
      <c r="C64" s="63"/>
      <c r="D64" s="63"/>
      <c r="E64" s="63"/>
      <c r="F64" s="63"/>
      <c r="G64" s="63"/>
      <c r="H64" s="63"/>
      <c r="I64" s="63"/>
      <c r="J64" s="63"/>
      <c r="K64" s="63"/>
      <c r="L64" s="63"/>
      <c r="M64" s="63"/>
      <c r="N64" s="63"/>
      <c r="O64" s="63"/>
      <c r="P64" s="63"/>
      <c r="Q64" s="63"/>
      <c r="R64" s="63"/>
      <c r="S64" s="63"/>
      <c r="T64" s="63"/>
      <c r="U64" s="63"/>
      <c r="V64" s="63"/>
    </row>
    <row r="65" spans="1:22">
      <c r="A65" s="63"/>
      <c r="B65" s="63"/>
      <c r="C65" s="63"/>
      <c r="D65" s="63"/>
      <c r="E65" s="63"/>
      <c r="F65" s="63"/>
      <c r="G65" s="63"/>
      <c r="H65" s="63"/>
      <c r="I65" s="63"/>
      <c r="J65" s="63"/>
      <c r="K65" s="63"/>
      <c r="L65" s="63"/>
      <c r="M65" s="63"/>
      <c r="N65" s="63"/>
      <c r="O65" s="63"/>
      <c r="P65" s="63"/>
      <c r="Q65" s="63"/>
      <c r="R65" s="63"/>
      <c r="S65" s="63"/>
      <c r="T65" s="63"/>
      <c r="U65" s="63"/>
      <c r="V65" s="63"/>
    </row>
    <row r="66" spans="1:22">
      <c r="A66" s="63"/>
      <c r="B66" s="63"/>
      <c r="C66" s="63"/>
      <c r="D66" s="63"/>
      <c r="E66" s="63"/>
      <c r="F66" s="63"/>
      <c r="G66" s="63"/>
      <c r="H66" s="63"/>
      <c r="I66" s="63"/>
      <c r="J66" s="63"/>
      <c r="K66" s="63"/>
      <c r="L66" s="63"/>
      <c r="M66" s="63"/>
      <c r="N66" s="63"/>
      <c r="O66" s="63"/>
      <c r="P66" s="63"/>
      <c r="Q66" s="63"/>
      <c r="R66" s="63"/>
      <c r="S66" s="63"/>
      <c r="T66" s="63"/>
      <c r="U66" s="63"/>
      <c r="V66" s="63"/>
    </row>
    <row r="67" spans="1:22">
      <c r="A67" s="63"/>
      <c r="B67" s="63"/>
      <c r="C67" s="63"/>
      <c r="D67" s="63"/>
      <c r="E67" s="63"/>
      <c r="F67" s="63"/>
      <c r="G67" s="63"/>
      <c r="H67" s="63"/>
      <c r="I67" s="63"/>
      <c r="J67" s="63"/>
      <c r="K67" s="63"/>
      <c r="L67" s="63"/>
      <c r="M67" s="63"/>
      <c r="N67" s="63"/>
      <c r="O67" s="63"/>
      <c r="P67" s="63"/>
      <c r="Q67" s="63"/>
      <c r="R67" s="63"/>
      <c r="S67" s="63"/>
      <c r="T67" s="63"/>
      <c r="U67" s="63"/>
      <c r="V67" s="63"/>
    </row>
    <row r="68" spans="1:22">
      <c r="A68" s="63"/>
      <c r="B68" s="63"/>
      <c r="C68" s="63"/>
      <c r="D68" s="63"/>
      <c r="E68" s="63"/>
      <c r="F68" s="63"/>
      <c r="G68" s="63"/>
      <c r="H68" s="63"/>
      <c r="I68" s="63"/>
      <c r="J68" s="63"/>
      <c r="K68" s="63"/>
      <c r="L68" s="63"/>
      <c r="M68" s="63"/>
      <c r="N68" s="63"/>
      <c r="O68" s="63"/>
      <c r="P68" s="63"/>
      <c r="Q68" s="63"/>
      <c r="R68" s="63"/>
      <c r="S68" s="63"/>
      <c r="T68" s="63"/>
      <c r="U68" s="63"/>
      <c r="V68" s="63"/>
    </row>
    <row r="69" spans="1:22">
      <c r="A69" s="63"/>
      <c r="B69" s="63"/>
      <c r="C69" s="63"/>
      <c r="D69" s="63"/>
      <c r="E69" s="63"/>
      <c r="F69" s="63"/>
      <c r="G69" s="63"/>
      <c r="H69" s="63"/>
      <c r="I69" s="63"/>
      <c r="J69" s="63"/>
      <c r="K69" s="63"/>
      <c r="L69" s="63"/>
      <c r="M69" s="63"/>
      <c r="N69" s="63"/>
      <c r="O69" s="63"/>
      <c r="P69" s="63"/>
      <c r="Q69" s="63"/>
      <c r="R69" s="63"/>
      <c r="S69" s="63"/>
      <c r="T69" s="63"/>
      <c r="U69" s="63"/>
      <c r="V69" s="63"/>
    </row>
    <row r="70" spans="1:22">
      <c r="A70" s="63"/>
      <c r="B70" s="63"/>
      <c r="C70" s="63"/>
      <c r="D70" s="63"/>
      <c r="E70" s="63"/>
      <c r="F70" s="63"/>
      <c r="G70" s="63"/>
      <c r="H70" s="63"/>
      <c r="I70" s="63"/>
      <c r="J70" s="63"/>
      <c r="K70" s="63"/>
      <c r="L70" s="63"/>
      <c r="M70" s="63"/>
      <c r="N70" s="63"/>
      <c r="O70" s="63"/>
      <c r="P70" s="63"/>
      <c r="Q70" s="63"/>
      <c r="R70" s="63"/>
      <c r="S70" s="63"/>
      <c r="T70" s="63"/>
      <c r="U70" s="63"/>
      <c r="V70" s="63"/>
    </row>
    <row r="71" spans="1:22">
      <c r="A71" s="63"/>
      <c r="B71" s="63"/>
      <c r="C71" s="63"/>
      <c r="D71" s="63"/>
      <c r="E71" s="63"/>
      <c r="F71" s="63"/>
      <c r="G71" s="63"/>
      <c r="H71" s="63"/>
      <c r="I71" s="63"/>
      <c r="J71" s="63"/>
      <c r="K71" s="63"/>
      <c r="L71" s="63"/>
      <c r="M71" s="63"/>
      <c r="N71" s="63"/>
      <c r="O71" s="63"/>
      <c r="P71" s="63"/>
      <c r="Q71" s="63"/>
      <c r="R71" s="63"/>
      <c r="S71" s="63"/>
      <c r="T71" s="63"/>
      <c r="U71" s="63"/>
      <c r="V71" s="63"/>
    </row>
    <row r="72" spans="1:22">
      <c r="A72" s="63"/>
      <c r="B72" s="63"/>
      <c r="C72" s="63"/>
      <c r="D72" s="63"/>
      <c r="E72" s="63"/>
      <c r="F72" s="63"/>
      <c r="G72" s="63"/>
      <c r="H72" s="63"/>
      <c r="I72" s="63"/>
      <c r="J72" s="63"/>
      <c r="K72" s="63"/>
      <c r="L72" s="63"/>
      <c r="M72" s="63"/>
      <c r="N72" s="63"/>
      <c r="O72" s="63"/>
      <c r="P72" s="63"/>
      <c r="Q72" s="63"/>
      <c r="R72" s="63"/>
      <c r="S72" s="63"/>
      <c r="T72" s="63"/>
      <c r="U72" s="63"/>
      <c r="V72" s="63"/>
    </row>
    <row r="73" spans="1:22">
      <c r="A73" s="63"/>
      <c r="B73" s="63"/>
      <c r="C73" s="63"/>
      <c r="D73" s="63"/>
      <c r="E73" s="63"/>
      <c r="F73" s="63"/>
      <c r="G73" s="63"/>
      <c r="H73" s="63"/>
      <c r="I73" s="63"/>
      <c r="J73" s="63"/>
      <c r="K73" s="63"/>
      <c r="L73" s="63"/>
      <c r="M73" s="63"/>
      <c r="N73" s="63"/>
      <c r="O73" s="63"/>
      <c r="P73" s="63"/>
      <c r="Q73" s="63"/>
      <c r="R73" s="63"/>
      <c r="S73" s="63"/>
      <c r="T73" s="63"/>
      <c r="U73" s="63"/>
      <c r="V73" s="63"/>
    </row>
    <row r="74" spans="1:22">
      <c r="A74" s="63"/>
      <c r="B74" s="63"/>
      <c r="C74" s="63"/>
      <c r="D74" s="63"/>
      <c r="E74" s="63"/>
      <c r="F74" s="63"/>
      <c r="G74" s="63"/>
      <c r="H74" s="63"/>
      <c r="I74" s="63"/>
      <c r="J74" s="63"/>
      <c r="K74" s="63"/>
      <c r="L74" s="63"/>
      <c r="M74" s="63"/>
      <c r="N74" s="63"/>
      <c r="O74" s="63"/>
      <c r="P74" s="63"/>
      <c r="Q74" s="63"/>
      <c r="R74" s="63"/>
      <c r="S74" s="63"/>
      <c r="T74" s="63"/>
      <c r="U74" s="63"/>
      <c r="V74" s="63"/>
    </row>
    <row r="75" spans="1:22">
      <c r="A75" s="63"/>
      <c r="B75" s="63"/>
      <c r="C75" s="63"/>
      <c r="D75" s="63"/>
      <c r="E75" s="63"/>
      <c r="F75" s="63"/>
      <c r="G75" s="63"/>
      <c r="H75" s="63"/>
      <c r="I75" s="63"/>
      <c r="J75" s="63"/>
      <c r="K75" s="63"/>
      <c r="L75" s="63"/>
      <c r="M75" s="63"/>
      <c r="N75" s="63"/>
      <c r="O75" s="63"/>
      <c r="P75" s="63"/>
      <c r="Q75" s="63"/>
      <c r="R75" s="63"/>
      <c r="S75" s="63"/>
      <c r="T75" s="63"/>
      <c r="U75" s="63"/>
      <c r="V75" s="63"/>
    </row>
    <row r="76" spans="1:22">
      <c r="A76" s="63"/>
      <c r="B76" s="63"/>
      <c r="C76" s="63"/>
      <c r="D76" s="63"/>
      <c r="E76" s="63"/>
      <c r="F76" s="63"/>
      <c r="G76" s="63"/>
      <c r="H76" s="63"/>
      <c r="I76" s="63"/>
      <c r="J76" s="63"/>
      <c r="K76" s="63"/>
      <c r="L76" s="63"/>
      <c r="M76" s="63"/>
      <c r="N76" s="63"/>
      <c r="O76" s="63"/>
      <c r="P76" s="63"/>
      <c r="Q76" s="63"/>
      <c r="R76" s="63"/>
      <c r="S76" s="63"/>
      <c r="T76" s="63"/>
      <c r="U76" s="63"/>
      <c r="V76" s="63"/>
    </row>
    <row r="77" spans="1:22">
      <c r="A77" s="63"/>
      <c r="B77" s="63"/>
      <c r="C77" s="63"/>
      <c r="D77" s="63"/>
      <c r="E77" s="63"/>
      <c r="F77" s="63"/>
      <c r="G77" s="63"/>
      <c r="H77" s="63"/>
      <c r="I77" s="63"/>
      <c r="J77" s="63"/>
      <c r="K77" s="63"/>
      <c r="L77" s="63"/>
      <c r="M77" s="63"/>
      <c r="N77" s="63"/>
      <c r="O77" s="63"/>
      <c r="P77" s="63"/>
      <c r="Q77" s="63"/>
      <c r="R77" s="63"/>
      <c r="S77" s="63"/>
      <c r="T77" s="63"/>
      <c r="U77" s="63"/>
      <c r="V77" s="63"/>
    </row>
    <row r="78" spans="1:22">
      <c r="A78" s="63"/>
      <c r="B78" s="63"/>
      <c r="C78" s="63"/>
      <c r="D78" s="63"/>
      <c r="E78" s="63"/>
      <c r="F78" s="63"/>
      <c r="G78" s="63"/>
      <c r="H78" s="63"/>
      <c r="I78" s="63"/>
      <c r="J78" s="63"/>
      <c r="K78" s="63"/>
      <c r="L78" s="63"/>
      <c r="M78" s="63"/>
      <c r="N78" s="63"/>
      <c r="O78" s="63"/>
      <c r="P78" s="63"/>
      <c r="Q78" s="63"/>
      <c r="R78" s="63"/>
      <c r="S78" s="63"/>
      <c r="T78" s="63"/>
      <c r="U78" s="63"/>
      <c r="V78" s="63"/>
    </row>
    <row r="79" spans="1:22">
      <c r="A79" s="63"/>
      <c r="B79" s="63"/>
      <c r="C79" s="63"/>
      <c r="D79" s="63"/>
      <c r="E79" s="63"/>
      <c r="F79" s="63"/>
      <c r="G79" s="63"/>
      <c r="H79" s="63"/>
      <c r="I79" s="63"/>
      <c r="J79" s="63"/>
      <c r="K79" s="63"/>
      <c r="L79" s="63"/>
      <c r="M79" s="63"/>
      <c r="N79" s="63"/>
      <c r="O79" s="63"/>
      <c r="P79" s="63"/>
      <c r="Q79" s="63"/>
      <c r="R79" s="63"/>
      <c r="S79" s="63"/>
      <c r="T79" s="63"/>
      <c r="U79" s="63"/>
      <c r="V79" s="63"/>
    </row>
    <row r="80" spans="1:22">
      <c r="A80" s="63"/>
      <c r="B80" s="63"/>
      <c r="C80" s="63"/>
      <c r="D80" s="63"/>
      <c r="E80" s="63"/>
      <c r="F80" s="63"/>
      <c r="G80" s="63"/>
      <c r="H80" s="63"/>
      <c r="I80" s="63"/>
      <c r="J80" s="63"/>
      <c r="K80" s="63"/>
      <c r="L80" s="63"/>
      <c r="M80" s="63"/>
      <c r="N80" s="63"/>
      <c r="O80" s="63"/>
      <c r="P80" s="63"/>
      <c r="Q80" s="63"/>
      <c r="R80" s="63"/>
      <c r="S80" s="63"/>
      <c r="T80" s="63"/>
      <c r="U80" s="63"/>
      <c r="V80" s="63"/>
    </row>
    <row r="81" spans="1:22">
      <c r="A81" s="63"/>
      <c r="B81" s="63"/>
      <c r="C81" s="63"/>
      <c r="D81" s="63"/>
      <c r="E81" s="63"/>
      <c r="F81" s="63"/>
      <c r="G81" s="63"/>
      <c r="H81" s="63"/>
      <c r="I81" s="63"/>
      <c r="J81" s="63"/>
      <c r="K81" s="63"/>
      <c r="L81" s="63"/>
      <c r="M81" s="63"/>
      <c r="N81" s="63"/>
      <c r="O81" s="63"/>
      <c r="P81" s="63"/>
      <c r="Q81" s="63"/>
      <c r="R81" s="63"/>
      <c r="S81" s="63"/>
      <c r="T81" s="63"/>
      <c r="U81" s="63"/>
      <c r="V81" s="63"/>
    </row>
    <row r="82" spans="1:22">
      <c r="A82" s="63"/>
      <c r="B82" s="63"/>
      <c r="C82" s="63"/>
      <c r="D82" s="63"/>
      <c r="E82" s="63"/>
      <c r="F82" s="63"/>
      <c r="G82" s="63"/>
      <c r="H82" s="63"/>
      <c r="I82" s="63"/>
      <c r="J82" s="63"/>
      <c r="K82" s="63"/>
      <c r="L82" s="63"/>
      <c r="M82" s="63"/>
      <c r="N82" s="63"/>
      <c r="O82" s="63"/>
      <c r="P82" s="63"/>
      <c r="Q82" s="63"/>
      <c r="R82" s="63"/>
      <c r="S82" s="63"/>
      <c r="T82" s="63"/>
      <c r="U82" s="63"/>
      <c r="V82" s="63"/>
    </row>
    <row r="83" spans="1:22">
      <c r="A83" s="63"/>
      <c r="B83" s="63"/>
      <c r="C83" s="63"/>
      <c r="D83" s="63"/>
      <c r="E83" s="63"/>
      <c r="F83" s="63"/>
      <c r="G83" s="63"/>
      <c r="H83" s="63"/>
      <c r="I83" s="63"/>
      <c r="J83" s="63"/>
      <c r="K83" s="63"/>
      <c r="L83" s="63"/>
      <c r="M83" s="63"/>
      <c r="N83" s="63"/>
      <c r="O83" s="63"/>
      <c r="P83" s="63"/>
      <c r="Q83" s="63"/>
      <c r="R83" s="63"/>
      <c r="S83" s="63"/>
      <c r="T83" s="63"/>
      <c r="U83" s="63"/>
      <c r="V83" s="63"/>
    </row>
    <row r="84" spans="1:22">
      <c r="A84" s="63"/>
      <c r="B84" s="63"/>
      <c r="C84" s="63"/>
      <c r="D84" s="63"/>
      <c r="E84" s="63"/>
      <c r="F84" s="63"/>
      <c r="G84" s="63"/>
      <c r="H84" s="63"/>
      <c r="I84" s="63"/>
      <c r="J84" s="63"/>
      <c r="K84" s="63"/>
      <c r="L84" s="63"/>
      <c r="M84" s="63"/>
      <c r="N84" s="63"/>
      <c r="O84" s="63"/>
      <c r="P84" s="63"/>
      <c r="Q84" s="63"/>
      <c r="R84" s="63"/>
      <c r="S84" s="63"/>
      <c r="T84" s="63"/>
      <c r="U84" s="63"/>
      <c r="V84" s="63"/>
    </row>
    <row r="85" spans="1:22">
      <c r="A85" s="63"/>
      <c r="B85" s="63"/>
      <c r="C85" s="63"/>
      <c r="D85" s="63"/>
      <c r="E85" s="63"/>
      <c r="F85" s="63"/>
      <c r="G85" s="63"/>
      <c r="H85" s="63"/>
      <c r="I85" s="63"/>
      <c r="J85" s="63"/>
      <c r="K85" s="63"/>
      <c r="L85" s="63"/>
      <c r="M85" s="63"/>
      <c r="N85" s="63"/>
      <c r="O85" s="63"/>
      <c r="P85" s="63"/>
      <c r="Q85" s="63"/>
      <c r="R85" s="63"/>
      <c r="S85" s="63"/>
      <c r="T85" s="63"/>
      <c r="U85" s="63"/>
      <c r="V85" s="63"/>
    </row>
    <row r="86" spans="1:22">
      <c r="A86" s="63"/>
      <c r="B86" s="63"/>
      <c r="C86" s="63"/>
      <c r="D86" s="63"/>
      <c r="E86" s="63"/>
      <c r="F86" s="63"/>
      <c r="G86" s="63"/>
      <c r="H86" s="63"/>
      <c r="I86" s="63"/>
      <c r="J86" s="63"/>
      <c r="K86" s="63"/>
      <c r="L86" s="63"/>
      <c r="M86" s="63"/>
      <c r="N86" s="63"/>
      <c r="O86" s="63"/>
      <c r="P86" s="63"/>
      <c r="Q86" s="63"/>
      <c r="R86" s="63"/>
      <c r="S86" s="63"/>
      <c r="T86" s="63"/>
      <c r="U86" s="63"/>
      <c r="V86" s="63"/>
    </row>
    <row r="87" spans="1:22">
      <c r="A87" s="63"/>
      <c r="B87" s="63"/>
      <c r="C87" s="63"/>
      <c r="D87" s="63"/>
      <c r="E87" s="63"/>
      <c r="F87" s="63"/>
      <c r="G87" s="63"/>
      <c r="H87" s="63"/>
      <c r="I87" s="63"/>
      <c r="J87" s="63"/>
      <c r="K87" s="63"/>
      <c r="L87" s="63"/>
      <c r="M87" s="63"/>
      <c r="N87" s="63"/>
      <c r="O87" s="63"/>
      <c r="P87" s="63"/>
      <c r="Q87" s="63"/>
      <c r="R87" s="63"/>
      <c r="S87" s="63"/>
      <c r="T87" s="63"/>
      <c r="U87" s="63"/>
      <c r="V87" s="63"/>
    </row>
    <row r="88" spans="1:22">
      <c r="A88" s="63"/>
      <c r="B88" s="63"/>
      <c r="C88" s="63"/>
      <c r="D88" s="63"/>
      <c r="E88" s="63"/>
      <c r="F88" s="63"/>
      <c r="G88" s="63"/>
      <c r="H88" s="63"/>
      <c r="I88" s="63"/>
      <c r="J88" s="63"/>
      <c r="K88" s="63"/>
      <c r="L88" s="63"/>
      <c r="M88" s="63"/>
      <c r="N88" s="63"/>
      <c r="O88" s="63"/>
      <c r="P88" s="63"/>
      <c r="Q88" s="63"/>
      <c r="R88" s="63"/>
      <c r="S88" s="63"/>
      <c r="T88" s="63"/>
      <c r="U88" s="63"/>
      <c r="V88" s="63"/>
    </row>
    <row r="89" spans="1:22">
      <c r="A89" s="63"/>
      <c r="B89" s="63"/>
      <c r="C89" s="63"/>
      <c r="D89" s="63"/>
      <c r="E89" s="63"/>
      <c r="F89" s="63"/>
      <c r="G89" s="63"/>
      <c r="H89" s="63"/>
      <c r="I89" s="63"/>
      <c r="J89" s="63"/>
      <c r="K89" s="63"/>
      <c r="L89" s="63"/>
      <c r="M89" s="63"/>
      <c r="N89" s="63"/>
      <c r="O89" s="63"/>
      <c r="P89" s="63"/>
      <c r="Q89" s="63"/>
      <c r="R89" s="63"/>
      <c r="S89" s="63"/>
      <c r="T89" s="63"/>
      <c r="U89" s="63"/>
      <c r="V89" s="63"/>
    </row>
    <row r="90" spans="1:22">
      <c r="A90" s="63"/>
      <c r="B90" s="63"/>
      <c r="C90" s="63"/>
      <c r="D90" s="63"/>
      <c r="E90" s="63"/>
      <c r="F90" s="63"/>
      <c r="G90" s="63"/>
      <c r="H90" s="63"/>
      <c r="I90" s="63"/>
      <c r="J90" s="63"/>
      <c r="K90" s="63"/>
      <c r="L90" s="63"/>
      <c r="M90" s="63"/>
      <c r="N90" s="63"/>
      <c r="O90" s="63"/>
      <c r="P90" s="63"/>
      <c r="Q90" s="63"/>
      <c r="R90" s="63"/>
      <c r="S90" s="63"/>
      <c r="T90" s="63"/>
      <c r="U90" s="63"/>
      <c r="V90" s="63"/>
    </row>
    <row r="91" spans="1:22">
      <c r="A91" s="63"/>
      <c r="B91" s="63"/>
      <c r="C91" s="63"/>
      <c r="D91" s="63"/>
      <c r="E91" s="63"/>
      <c r="F91" s="63"/>
      <c r="G91" s="63"/>
      <c r="H91" s="63"/>
      <c r="I91" s="63"/>
      <c r="J91" s="63"/>
      <c r="K91" s="63"/>
      <c r="L91" s="63"/>
      <c r="M91" s="63"/>
      <c r="N91" s="63"/>
      <c r="O91" s="63"/>
      <c r="P91" s="63"/>
      <c r="Q91" s="63"/>
      <c r="R91" s="63"/>
      <c r="S91" s="63"/>
      <c r="T91" s="63"/>
      <c r="U91" s="63"/>
      <c r="V91" s="63"/>
    </row>
    <row r="92" spans="1:22">
      <c r="A92" s="63"/>
      <c r="B92" s="63"/>
      <c r="C92" s="63"/>
      <c r="D92" s="63"/>
      <c r="E92" s="63"/>
      <c r="F92" s="63"/>
      <c r="G92" s="63"/>
      <c r="H92" s="63"/>
      <c r="I92" s="63"/>
      <c r="J92" s="63"/>
      <c r="K92" s="63"/>
      <c r="L92" s="63"/>
      <c r="M92" s="63"/>
      <c r="N92" s="63"/>
      <c r="O92" s="63"/>
      <c r="P92" s="63"/>
      <c r="Q92" s="63"/>
      <c r="R92" s="63"/>
      <c r="S92" s="63"/>
      <c r="T92" s="63"/>
      <c r="U92" s="63"/>
      <c r="V92" s="63"/>
    </row>
    <row r="93" spans="1:22">
      <c r="A93" s="63"/>
      <c r="B93" s="63"/>
      <c r="C93" s="63"/>
      <c r="D93" s="63"/>
      <c r="E93" s="63"/>
      <c r="F93" s="63"/>
      <c r="G93" s="63"/>
      <c r="H93" s="63"/>
      <c r="I93" s="63"/>
      <c r="J93" s="63"/>
      <c r="K93" s="63"/>
      <c r="L93" s="63"/>
      <c r="M93" s="63"/>
      <c r="N93" s="63"/>
      <c r="O93" s="63"/>
      <c r="P93" s="63"/>
      <c r="Q93" s="63"/>
      <c r="R93" s="63"/>
      <c r="S93" s="63"/>
      <c r="T93" s="63"/>
      <c r="U93" s="63"/>
      <c r="V93" s="63"/>
    </row>
    <row r="94" spans="1:22">
      <c r="A94" s="63"/>
      <c r="B94" s="63"/>
      <c r="C94" s="63"/>
      <c r="D94" s="63"/>
      <c r="E94" s="63"/>
      <c r="F94" s="63"/>
      <c r="G94" s="63"/>
      <c r="H94" s="63"/>
      <c r="I94" s="63"/>
      <c r="J94" s="63"/>
      <c r="K94" s="63"/>
      <c r="L94" s="63"/>
      <c r="M94" s="63"/>
      <c r="N94" s="63"/>
      <c r="O94" s="63"/>
      <c r="P94" s="63"/>
      <c r="Q94" s="63"/>
      <c r="R94" s="63"/>
      <c r="S94" s="63"/>
      <c r="T94" s="63"/>
      <c r="U94" s="63"/>
      <c r="V94" s="63"/>
    </row>
    <row r="95" spans="1:22">
      <c r="A95" s="63"/>
      <c r="B95" s="63"/>
      <c r="C95" s="63"/>
      <c r="D95" s="63"/>
      <c r="E95" s="63"/>
      <c r="F95" s="63"/>
      <c r="G95" s="63"/>
      <c r="H95" s="63"/>
      <c r="I95" s="63"/>
      <c r="J95" s="63"/>
      <c r="K95" s="63"/>
      <c r="L95" s="63"/>
      <c r="M95" s="63"/>
      <c r="N95" s="63"/>
      <c r="O95" s="63"/>
      <c r="P95" s="63"/>
      <c r="Q95" s="63"/>
      <c r="R95" s="63"/>
      <c r="S95" s="63"/>
      <c r="T95" s="63"/>
      <c r="U95" s="63"/>
      <c r="V95" s="63"/>
    </row>
    <row r="96" spans="1:22">
      <c r="A96" s="63"/>
      <c r="B96" s="63"/>
      <c r="C96" s="63"/>
      <c r="D96" s="63"/>
      <c r="E96" s="63"/>
      <c r="F96" s="63"/>
      <c r="G96" s="63"/>
      <c r="H96" s="63"/>
      <c r="I96" s="63"/>
      <c r="J96" s="63"/>
      <c r="K96" s="63"/>
      <c r="L96" s="63"/>
      <c r="M96" s="63"/>
      <c r="N96" s="63"/>
      <c r="O96" s="63"/>
      <c r="P96" s="63"/>
      <c r="Q96" s="63"/>
      <c r="R96" s="63"/>
      <c r="S96" s="63"/>
      <c r="T96" s="63"/>
      <c r="U96" s="63"/>
      <c r="V96" s="63"/>
    </row>
    <row r="97" spans="1:22">
      <c r="A97" s="63"/>
      <c r="B97" s="63"/>
      <c r="C97" s="63"/>
      <c r="D97" s="63"/>
      <c r="E97" s="63"/>
      <c r="F97" s="63"/>
      <c r="G97" s="63"/>
      <c r="H97" s="63"/>
      <c r="I97" s="63"/>
      <c r="J97" s="63"/>
      <c r="K97" s="63"/>
      <c r="L97" s="63"/>
      <c r="M97" s="63"/>
      <c r="N97" s="63"/>
      <c r="O97" s="63"/>
      <c r="P97" s="63"/>
      <c r="Q97" s="63"/>
      <c r="R97" s="63"/>
      <c r="S97" s="63"/>
      <c r="T97" s="63"/>
      <c r="U97" s="63"/>
      <c r="V97" s="63"/>
    </row>
    <row r="98" spans="1:22">
      <c r="A98" s="63"/>
      <c r="B98" s="63"/>
      <c r="C98" s="63"/>
      <c r="D98" s="63"/>
      <c r="E98" s="63"/>
      <c r="F98" s="63"/>
      <c r="G98" s="63"/>
      <c r="H98" s="63"/>
      <c r="I98" s="63"/>
      <c r="J98" s="63"/>
      <c r="K98" s="63"/>
      <c r="L98" s="63"/>
      <c r="M98" s="63"/>
      <c r="N98" s="63"/>
      <c r="O98" s="63"/>
      <c r="P98" s="63"/>
      <c r="Q98" s="63"/>
      <c r="R98" s="63"/>
      <c r="S98" s="63"/>
      <c r="T98" s="63"/>
      <c r="U98" s="63"/>
      <c r="V98" s="63"/>
    </row>
    <row r="99" spans="1:22">
      <c r="A99" s="63"/>
      <c r="B99" s="63"/>
      <c r="C99" s="63"/>
      <c r="D99" s="63"/>
      <c r="E99" s="63"/>
      <c r="F99" s="63"/>
      <c r="G99" s="63"/>
      <c r="H99" s="63"/>
      <c r="I99" s="63"/>
      <c r="J99" s="63"/>
      <c r="K99" s="63"/>
      <c r="L99" s="63"/>
      <c r="M99" s="63"/>
      <c r="N99" s="63"/>
      <c r="O99" s="63"/>
      <c r="P99" s="63"/>
      <c r="Q99" s="63"/>
      <c r="R99" s="63"/>
      <c r="S99" s="63"/>
      <c r="T99" s="63"/>
      <c r="U99" s="63"/>
      <c r="V99" s="63"/>
    </row>
    <row r="100" spans="1:22">
      <c r="A100" s="63"/>
      <c r="B100" s="63"/>
      <c r="C100" s="63"/>
      <c r="D100" s="63"/>
      <c r="E100" s="63"/>
      <c r="F100" s="63"/>
      <c r="G100" s="63"/>
      <c r="H100" s="63"/>
      <c r="I100" s="63"/>
      <c r="J100" s="63"/>
      <c r="K100" s="63"/>
      <c r="L100" s="63"/>
      <c r="M100" s="63"/>
      <c r="N100" s="63"/>
      <c r="O100" s="63"/>
      <c r="P100" s="63"/>
      <c r="Q100" s="63"/>
      <c r="R100" s="63"/>
      <c r="S100" s="63"/>
      <c r="T100" s="63"/>
      <c r="U100" s="63"/>
      <c r="V100" s="63"/>
    </row>
    <row r="311" ht="12" customHeight="1"/>
  </sheetData>
  <sheetProtection sheet="1" objects="1" scenarios="1"/>
  <hyperlinks>
    <hyperlink ref="I2" location="Startseite!C7" display="zurück zur Startseite" xr:uid="{00000000-0004-0000-0100-000000000000}"/>
  </hyperlinks>
  <printOptions horizontalCentered="1"/>
  <pageMargins left="0.47244094488188981" right="0.39370078740157483" top="0.78740157480314965" bottom="0" header="0.51181102362204722" footer="0.51181102362204722"/>
  <pageSetup paperSize="9" scale="98" firstPageNumber="6" orientation="portrait" useFirstPageNumber="1" horizontalDpi="1200" verticalDpi="1200" r:id="rId1"/>
  <headerFooter>
    <oddFooter>&amp;L&amp;D&amp;RCopyright: Handwerkskammer Düsseldorf</oddFooter>
  </headerFooter>
  <rowBreaks count="6" manualBreakCount="6">
    <brk id="55" max="7" man="1"/>
    <brk id="106" max="7" man="1"/>
    <brk id="168" max="7" man="1"/>
    <brk id="230" max="7" man="1"/>
    <brk id="284" max="7" man="1"/>
    <brk id="3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4" r:id="rId4" name="Button 2">
              <controlPr defaultSize="0" print="0" autoFill="0" autoPict="0" macro="[0]!Schaltfläche8_BeiKlick">
                <anchor moveWithCells="1" sizeWithCells="1">
                  <from>
                    <xdr:col>4</xdr:col>
                    <xdr:colOff>609600</xdr:colOff>
                    <xdr:row>0</xdr:row>
                    <xdr:rowOff>133350</xdr:rowOff>
                  </from>
                  <to>
                    <xdr:col>6</xdr:col>
                    <xdr:colOff>295275</xdr:colOff>
                    <xdr:row>2</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theme="0"/>
  </sheetPr>
  <dimension ref="A1:BL87"/>
  <sheetViews>
    <sheetView showGridLines="0" topLeftCell="A2" zoomScaleNormal="100" workbookViewId="0">
      <selection activeCell="H2" sqref="H2:J2"/>
    </sheetView>
  </sheetViews>
  <sheetFormatPr baseColWidth="10" defaultColWidth="6.5703125" defaultRowHeight="12.75"/>
  <cols>
    <col min="1" max="9" width="6.5703125" style="49" customWidth="1"/>
    <col min="10" max="10" width="6.28515625" style="49" customWidth="1"/>
    <col min="11" max="11" width="6.5703125" style="49"/>
    <col min="12" max="12" width="6.5703125" style="49" customWidth="1"/>
    <col min="13" max="16384" width="6.5703125" style="49"/>
  </cols>
  <sheetData>
    <row r="1" spans="1:64">
      <c r="A1" s="122"/>
      <c r="B1" s="122"/>
      <c r="C1" s="122"/>
      <c r="D1" s="122"/>
      <c r="E1" s="122"/>
      <c r="F1" s="122"/>
      <c r="G1" s="122"/>
      <c r="H1" s="122"/>
      <c r="I1" s="122"/>
      <c r="J1" s="122"/>
      <c r="K1" s="122"/>
      <c r="L1" s="122"/>
      <c r="M1" s="122"/>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48"/>
      <c r="BB1" s="48"/>
      <c r="BC1" s="48"/>
      <c r="BD1" s="48"/>
      <c r="BE1" s="48"/>
      <c r="BF1" s="48"/>
      <c r="BG1" s="48"/>
      <c r="BH1" s="48"/>
      <c r="BI1" s="48"/>
      <c r="BJ1" s="48"/>
      <c r="BK1" s="48"/>
      <c r="BL1" s="48"/>
    </row>
    <row r="2" spans="1:64">
      <c r="A2" s="122"/>
      <c r="B2" s="122"/>
      <c r="C2" s="122"/>
      <c r="D2" s="122"/>
      <c r="E2" s="122"/>
      <c r="F2" s="122"/>
      <c r="G2" s="915"/>
      <c r="H2" s="1013" t="s">
        <v>518</v>
      </c>
      <c r="I2" s="1014"/>
      <c r="J2" s="1015"/>
      <c r="K2" s="122"/>
      <c r="L2" s="122"/>
      <c r="M2" s="122"/>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48"/>
      <c r="BB2" s="48"/>
      <c r="BC2" s="48"/>
      <c r="BD2" s="48"/>
      <c r="BE2" s="48"/>
      <c r="BF2" s="48"/>
      <c r="BG2" s="48"/>
      <c r="BH2" s="48"/>
      <c r="BI2" s="48"/>
      <c r="BJ2" s="48"/>
      <c r="BK2" s="48"/>
      <c r="BL2" s="48"/>
    </row>
    <row r="3" spans="1:64">
      <c r="A3" s="122"/>
      <c r="B3" s="122"/>
      <c r="C3" s="122"/>
      <c r="D3" s="122"/>
      <c r="E3" s="122"/>
      <c r="F3" s="122"/>
      <c r="G3" s="122"/>
      <c r="H3" s="122"/>
      <c r="I3" s="122"/>
      <c r="J3" s="122"/>
      <c r="K3" s="122"/>
      <c r="L3" s="122"/>
      <c r="M3" s="122"/>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48"/>
      <c r="BB3" s="48"/>
      <c r="BC3" s="48"/>
      <c r="BD3" s="48"/>
      <c r="BE3" s="48"/>
      <c r="BF3" s="48"/>
      <c r="BG3" s="48"/>
      <c r="BH3" s="48"/>
      <c r="BI3" s="48"/>
      <c r="BJ3" s="48"/>
      <c r="BK3" s="48"/>
      <c r="BL3" s="48"/>
    </row>
    <row r="4" spans="1:64">
      <c r="A4" s="122"/>
      <c r="B4" s="122"/>
      <c r="C4" s="122"/>
      <c r="D4" s="122"/>
      <c r="E4" s="122"/>
      <c r="F4" s="122"/>
      <c r="G4" s="122"/>
      <c r="H4" s="122"/>
      <c r="I4" s="122"/>
      <c r="J4" s="122"/>
      <c r="K4" s="122"/>
      <c r="L4" s="122"/>
      <c r="M4" s="122"/>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48"/>
      <c r="BB4" s="48"/>
      <c r="BC4" s="48"/>
      <c r="BD4" s="48"/>
      <c r="BE4" s="48"/>
      <c r="BF4" s="48"/>
      <c r="BG4" s="48"/>
      <c r="BH4" s="48"/>
      <c r="BI4" s="48"/>
      <c r="BJ4" s="48"/>
      <c r="BK4" s="48"/>
      <c r="BL4" s="48"/>
    </row>
    <row r="5" spans="1:64" ht="9.75" customHeight="1">
      <c r="A5" s="122"/>
      <c r="B5" s="122"/>
      <c r="C5" s="122"/>
      <c r="D5" s="122"/>
      <c r="E5" s="122"/>
      <c r="F5" s="124"/>
      <c r="G5" s="125"/>
      <c r="H5" s="122"/>
      <c r="I5" s="122"/>
      <c r="J5" s="122"/>
      <c r="K5" s="122"/>
      <c r="L5" s="122"/>
      <c r="M5" s="122"/>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48"/>
      <c r="BB5" s="48"/>
      <c r="BC5" s="48"/>
      <c r="BD5" s="48"/>
      <c r="BE5" s="48"/>
      <c r="BF5" s="48"/>
      <c r="BG5" s="48"/>
      <c r="BH5" s="48"/>
      <c r="BI5" s="48"/>
      <c r="BJ5" s="48"/>
      <c r="BK5" s="48"/>
      <c r="BL5" s="48"/>
    </row>
    <row r="6" spans="1:64">
      <c r="A6" s="122"/>
      <c r="B6" s="122"/>
      <c r="C6" s="122"/>
      <c r="D6" s="122"/>
      <c r="E6" s="122"/>
      <c r="F6" s="122"/>
      <c r="G6" s="122"/>
      <c r="H6" s="122"/>
      <c r="I6" s="122"/>
      <c r="J6" s="122"/>
      <c r="K6" s="122"/>
      <c r="L6" s="122"/>
      <c r="M6" s="122"/>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48"/>
      <c r="BB6" s="48"/>
      <c r="BC6" s="48"/>
      <c r="BD6" s="48"/>
      <c r="BE6" s="48"/>
      <c r="BF6" s="48"/>
      <c r="BG6" s="48"/>
      <c r="BH6" s="48"/>
      <c r="BI6" s="48"/>
      <c r="BJ6" s="48"/>
      <c r="BK6" s="48"/>
      <c r="BL6" s="48"/>
    </row>
    <row r="7" spans="1:64">
      <c r="A7" s="122"/>
      <c r="B7" s="122"/>
      <c r="C7" s="122"/>
      <c r="D7" s="122"/>
      <c r="E7" s="122"/>
      <c r="F7" s="122"/>
      <c r="G7" s="122"/>
      <c r="H7" s="122"/>
      <c r="I7" s="122"/>
      <c r="J7" s="122"/>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48"/>
      <c r="BB7" s="48"/>
      <c r="BC7" s="48"/>
      <c r="BD7" s="48"/>
      <c r="BE7" s="48"/>
      <c r="BF7" s="48"/>
      <c r="BG7" s="48"/>
      <c r="BH7" s="48"/>
      <c r="BI7" s="48"/>
      <c r="BJ7" s="48"/>
      <c r="BK7" s="48"/>
      <c r="BL7" s="48"/>
    </row>
    <row r="8" spans="1:64">
      <c r="A8" s="122"/>
      <c r="B8" s="122"/>
      <c r="C8" s="122"/>
      <c r="D8" s="122"/>
      <c r="E8" s="122"/>
      <c r="F8" s="122"/>
      <c r="G8" s="122"/>
      <c r="H8" s="122"/>
      <c r="I8" s="122"/>
      <c r="J8" s="122"/>
      <c r="K8" s="122"/>
      <c r="L8" s="122"/>
      <c r="M8" s="122"/>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48"/>
      <c r="BB8" s="48"/>
      <c r="BC8" s="48"/>
      <c r="BD8" s="48"/>
      <c r="BE8" s="48"/>
      <c r="BF8" s="48"/>
      <c r="BG8" s="48"/>
      <c r="BH8" s="48"/>
      <c r="BI8" s="48"/>
      <c r="BJ8" s="48"/>
      <c r="BK8" s="48"/>
      <c r="BL8" s="48"/>
    </row>
    <row r="9" spans="1:64">
      <c r="A9" s="122"/>
      <c r="B9" s="122"/>
      <c r="C9" s="122"/>
      <c r="D9" s="122"/>
      <c r="E9" s="122"/>
      <c r="F9" s="122"/>
      <c r="G9" s="122"/>
      <c r="H9" s="122"/>
      <c r="I9" s="122"/>
      <c r="J9" s="122"/>
      <c r="K9" s="122"/>
      <c r="L9" s="122"/>
      <c r="M9" s="122"/>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48"/>
      <c r="BB9" s="48"/>
      <c r="BC9" s="48"/>
      <c r="BD9" s="48"/>
      <c r="BE9" s="48"/>
      <c r="BF9" s="48"/>
      <c r="BG9" s="48"/>
      <c r="BH9" s="48"/>
      <c r="BI9" s="48"/>
      <c r="BJ9" s="48"/>
      <c r="BK9" s="48"/>
      <c r="BL9" s="48"/>
    </row>
    <row r="10" spans="1:64">
      <c r="A10" s="122"/>
      <c r="B10" s="122"/>
      <c r="C10" s="122"/>
      <c r="D10" s="122"/>
      <c r="E10" s="122"/>
      <c r="F10" s="122"/>
      <c r="G10" s="122"/>
      <c r="H10" s="122"/>
      <c r="I10" s="122"/>
      <c r="J10" s="122"/>
      <c r="K10" s="122"/>
      <c r="L10" s="122"/>
      <c r="M10" s="122"/>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48"/>
      <c r="BB10" s="48"/>
      <c r="BC10" s="48"/>
      <c r="BD10" s="48"/>
      <c r="BE10" s="48"/>
      <c r="BF10" s="48"/>
      <c r="BG10" s="48"/>
      <c r="BH10" s="48"/>
      <c r="BI10" s="48"/>
      <c r="BJ10" s="48"/>
      <c r="BK10" s="48"/>
      <c r="BL10" s="48"/>
    </row>
    <row r="11" spans="1:64" ht="30">
      <c r="A11" s="1017" t="s">
        <v>285</v>
      </c>
      <c r="B11" s="1017"/>
      <c r="C11" s="1017"/>
      <c r="D11" s="1017"/>
      <c r="E11" s="1017"/>
      <c r="F11" s="1017"/>
      <c r="G11" s="1017"/>
      <c r="H11" s="1017"/>
      <c r="I11" s="1017"/>
      <c r="J11" s="1017"/>
      <c r="K11" s="1017"/>
      <c r="L11" s="1017"/>
      <c r="M11" s="1017"/>
      <c r="N11" s="123"/>
      <c r="O11" s="123"/>
      <c r="P11" s="123"/>
      <c r="Q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48"/>
      <c r="BB11" s="48"/>
      <c r="BC11" s="48"/>
      <c r="BD11" s="48"/>
      <c r="BE11" s="48"/>
      <c r="BF11" s="48"/>
      <c r="BG11" s="48"/>
      <c r="BH11" s="48"/>
      <c r="BI11" s="48"/>
      <c r="BJ11" s="48"/>
      <c r="BK11" s="48"/>
      <c r="BL11" s="48"/>
    </row>
    <row r="12" spans="1:64">
      <c r="A12" s="122"/>
      <c r="B12" s="122"/>
      <c r="C12" s="122"/>
      <c r="D12" s="122"/>
      <c r="E12" s="122"/>
      <c r="F12" s="122"/>
      <c r="G12" s="122"/>
      <c r="H12" s="122"/>
      <c r="I12" s="122"/>
      <c r="J12" s="122"/>
      <c r="K12" s="122"/>
      <c r="L12" s="122"/>
      <c r="M12" s="122"/>
      <c r="N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48"/>
      <c r="BB12" s="48"/>
      <c r="BC12" s="48"/>
      <c r="BD12" s="48"/>
      <c r="BE12" s="48"/>
      <c r="BF12" s="48"/>
      <c r="BG12" s="48"/>
      <c r="BH12" s="48"/>
      <c r="BI12" s="48"/>
      <c r="BJ12" s="48"/>
      <c r="BK12" s="48"/>
      <c r="BL12" s="48"/>
    </row>
    <row r="13" spans="1:64" ht="15">
      <c r="A13" s="1010" t="s">
        <v>176</v>
      </c>
      <c r="B13" s="1010"/>
      <c r="C13" s="1010"/>
      <c r="D13" s="1010"/>
      <c r="E13" s="1010"/>
      <c r="F13" s="1010"/>
      <c r="G13" s="1010"/>
      <c r="H13" s="1010"/>
      <c r="I13" s="1010"/>
      <c r="J13" s="1010"/>
      <c r="K13" s="1010"/>
      <c r="L13" s="1010"/>
      <c r="M13" s="1010"/>
      <c r="N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48"/>
      <c r="BB13" s="48"/>
      <c r="BC13" s="48"/>
      <c r="BD13" s="48"/>
      <c r="BE13" s="48"/>
      <c r="BF13" s="48"/>
      <c r="BG13" s="48"/>
      <c r="BH13" s="48"/>
      <c r="BI13" s="48"/>
      <c r="BJ13" s="48"/>
      <c r="BK13" s="48"/>
      <c r="BL13" s="48"/>
    </row>
    <row r="14" spans="1:64">
      <c r="A14" s="122"/>
      <c r="B14" s="122"/>
      <c r="C14" s="122"/>
      <c r="D14" s="122"/>
      <c r="E14" s="122"/>
      <c r="F14" s="122"/>
      <c r="G14" s="122"/>
      <c r="H14" s="122"/>
      <c r="I14" s="122"/>
      <c r="J14" s="122"/>
      <c r="K14" s="122"/>
      <c r="L14" s="122"/>
      <c r="M14" s="122"/>
      <c r="N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48"/>
      <c r="BB14" s="48"/>
      <c r="BC14" s="48"/>
      <c r="BD14" s="48"/>
      <c r="BE14" s="48"/>
      <c r="BF14" s="48"/>
      <c r="BG14" s="48"/>
      <c r="BH14" s="48"/>
      <c r="BI14" s="48"/>
      <c r="BJ14" s="48"/>
      <c r="BK14" s="48"/>
      <c r="BL14" s="48"/>
    </row>
    <row r="15" spans="1:64">
      <c r="A15" s="122"/>
      <c r="B15" s="122"/>
      <c r="C15" s="122"/>
      <c r="D15" s="122"/>
      <c r="E15" s="122"/>
      <c r="F15" s="122"/>
      <c r="G15" s="122"/>
      <c r="H15" s="122"/>
      <c r="I15" s="122"/>
      <c r="J15" s="122"/>
      <c r="K15" s="122"/>
      <c r="L15" s="122"/>
      <c r="M15" s="122"/>
      <c r="N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48"/>
      <c r="BB15" s="48"/>
      <c r="BC15" s="48"/>
      <c r="BD15" s="48"/>
      <c r="BE15" s="48"/>
      <c r="BF15" s="48"/>
      <c r="BG15" s="48"/>
      <c r="BH15" s="48"/>
      <c r="BI15" s="48"/>
      <c r="BJ15" s="48"/>
      <c r="BK15" s="48"/>
      <c r="BL15" s="48"/>
    </row>
    <row r="16" spans="1:64">
      <c r="A16" s="122"/>
      <c r="B16" s="122"/>
      <c r="C16" s="122"/>
      <c r="D16" s="122"/>
      <c r="E16" s="122"/>
      <c r="F16" s="122"/>
      <c r="G16" s="122"/>
      <c r="H16" s="122"/>
      <c r="I16" s="122"/>
      <c r="J16" s="122"/>
      <c r="K16" s="122"/>
      <c r="L16" s="122"/>
      <c r="M16" s="122"/>
      <c r="N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48"/>
      <c r="BB16" s="48"/>
      <c r="BC16" s="48"/>
      <c r="BD16" s="48"/>
      <c r="BE16" s="48"/>
      <c r="BF16" s="48"/>
      <c r="BG16" s="48"/>
      <c r="BH16" s="48"/>
      <c r="BI16" s="48"/>
      <c r="BJ16" s="48"/>
      <c r="BK16" s="48"/>
      <c r="BL16" s="48"/>
    </row>
    <row r="17" spans="1:64" ht="18">
      <c r="A17" s="1012">
        <f>Startseite!C7</f>
        <v>0</v>
      </c>
      <c r="B17" s="1012"/>
      <c r="C17" s="1012"/>
      <c r="D17" s="1012"/>
      <c r="E17" s="1012"/>
      <c r="F17" s="1012"/>
      <c r="G17" s="1012"/>
      <c r="H17" s="1012"/>
      <c r="I17" s="1012"/>
      <c r="J17" s="1012"/>
      <c r="K17" s="1012"/>
      <c r="L17" s="1012"/>
      <c r="M17" s="1012"/>
      <c r="N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48"/>
      <c r="BB17" s="48"/>
      <c r="BC17" s="48"/>
      <c r="BD17" s="48"/>
      <c r="BE17" s="48"/>
      <c r="BF17" s="48"/>
      <c r="BG17" s="48"/>
      <c r="BH17" s="48"/>
      <c r="BI17" s="48"/>
      <c r="BJ17" s="48"/>
      <c r="BK17" s="48"/>
      <c r="BL17" s="48"/>
    </row>
    <row r="18" spans="1:64" ht="18">
      <c r="A18" s="1012">
        <f>Startseite!C8</f>
        <v>0</v>
      </c>
      <c r="B18" s="1012"/>
      <c r="C18" s="1012"/>
      <c r="D18" s="1012"/>
      <c r="E18" s="1012"/>
      <c r="F18" s="1012"/>
      <c r="G18" s="1012"/>
      <c r="H18" s="1012"/>
      <c r="I18" s="1012"/>
      <c r="J18" s="1012"/>
      <c r="K18" s="1012"/>
      <c r="L18" s="1012"/>
      <c r="M18" s="1012"/>
      <c r="N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48"/>
      <c r="BB18" s="48"/>
      <c r="BC18" s="48"/>
      <c r="BD18" s="48"/>
      <c r="BE18" s="48"/>
      <c r="BF18" s="48"/>
      <c r="BG18" s="48"/>
      <c r="BH18" s="48"/>
      <c r="BI18" s="48"/>
      <c r="BJ18" s="48"/>
      <c r="BK18" s="48"/>
      <c r="BL18" s="48"/>
    </row>
    <row r="19" spans="1:64" ht="18">
      <c r="A19" s="1012" t="str">
        <f>Startseite!C9&amp; " " &amp; Startseite!C10</f>
        <v xml:space="preserve"> </v>
      </c>
      <c r="B19" s="1012"/>
      <c r="C19" s="1012"/>
      <c r="D19" s="1012"/>
      <c r="E19" s="1012"/>
      <c r="F19" s="1012"/>
      <c r="G19" s="1012"/>
      <c r="H19" s="1012"/>
      <c r="I19" s="1012"/>
      <c r="J19" s="1012"/>
      <c r="K19" s="1012"/>
      <c r="L19" s="1012"/>
      <c r="M19" s="1012"/>
      <c r="N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48"/>
      <c r="BB19" s="48"/>
      <c r="BC19" s="48"/>
      <c r="BD19" s="48"/>
      <c r="BE19" s="48"/>
      <c r="BF19" s="48"/>
      <c r="BG19" s="48"/>
      <c r="BH19" s="48"/>
      <c r="BI19" s="48"/>
      <c r="BJ19" s="48"/>
      <c r="BK19" s="48"/>
      <c r="BL19" s="48"/>
    </row>
    <row r="20" spans="1:64" ht="18">
      <c r="A20" s="50"/>
      <c r="B20" s="50"/>
      <c r="C20" s="50"/>
      <c r="D20" s="50"/>
      <c r="E20" s="50"/>
      <c r="F20" s="50"/>
      <c r="G20" s="51"/>
      <c r="H20" s="51"/>
      <c r="I20" s="51"/>
      <c r="J20" s="51"/>
      <c r="K20" s="51"/>
      <c r="L20" s="51"/>
      <c r="M20" s="51"/>
      <c r="N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48"/>
      <c r="BB20" s="48"/>
      <c r="BC20" s="48"/>
      <c r="BD20" s="48"/>
      <c r="BE20" s="48"/>
      <c r="BF20" s="48"/>
      <c r="BG20" s="48"/>
      <c r="BH20" s="48"/>
      <c r="BI20" s="48"/>
      <c r="BJ20" s="48"/>
      <c r="BK20" s="48"/>
      <c r="BL20" s="48"/>
    </row>
    <row r="21" spans="1:64" ht="18">
      <c r="A21" s="1012"/>
      <c r="B21" s="1012"/>
      <c r="C21" s="1012"/>
      <c r="D21" s="1012"/>
      <c r="E21" s="1012"/>
      <c r="F21" s="1012"/>
      <c r="G21" s="1012"/>
      <c r="H21" s="1012"/>
      <c r="I21" s="1012"/>
      <c r="J21" s="1012"/>
      <c r="K21" s="1012"/>
      <c r="L21" s="1012"/>
      <c r="M21" s="1012"/>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48"/>
      <c r="BB21" s="48"/>
      <c r="BC21" s="48"/>
      <c r="BD21" s="48"/>
      <c r="BE21" s="48"/>
      <c r="BF21" s="48"/>
      <c r="BG21" s="48"/>
      <c r="BH21" s="48"/>
      <c r="BI21" s="48"/>
      <c r="BJ21" s="48"/>
      <c r="BK21" s="48"/>
      <c r="BL21" s="48"/>
    </row>
    <row r="22" spans="1:64" ht="15">
      <c r="A22" s="1010" t="s">
        <v>175</v>
      </c>
      <c r="B22" s="1010"/>
      <c r="C22" s="1010"/>
      <c r="D22" s="1010"/>
      <c r="E22" s="1010"/>
      <c r="F22" s="1010"/>
      <c r="G22" s="1010"/>
      <c r="H22" s="1010"/>
      <c r="I22" s="1010"/>
      <c r="J22" s="1010"/>
      <c r="K22" s="1010"/>
      <c r="L22" s="1010"/>
      <c r="M22" s="1010"/>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48"/>
      <c r="BB22" s="48"/>
      <c r="BC22" s="48"/>
      <c r="BD22" s="48"/>
      <c r="BE22" s="48"/>
      <c r="BF22" s="48"/>
      <c r="BG22" s="48"/>
      <c r="BH22" s="48"/>
      <c r="BI22" s="48"/>
      <c r="BJ22" s="48"/>
      <c r="BK22" s="48"/>
      <c r="BL22" s="48"/>
    </row>
    <row r="23" spans="1:64" ht="18">
      <c r="A23" s="1016">
        <f>Startseite!C11</f>
        <v>0</v>
      </c>
      <c r="B23" s="1012"/>
      <c r="C23" s="1012"/>
      <c r="D23" s="1012"/>
      <c r="E23" s="1012"/>
      <c r="F23" s="1012"/>
      <c r="G23" s="1012">
        <f>Startseite!C11</f>
        <v>0</v>
      </c>
      <c r="H23" s="1012"/>
      <c r="I23" s="1012"/>
      <c r="J23" s="1012"/>
      <c r="K23" s="1012"/>
      <c r="L23" s="1012"/>
      <c r="M23" s="1012"/>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48"/>
      <c r="BB23" s="48"/>
      <c r="BC23" s="48"/>
      <c r="BD23" s="48"/>
      <c r="BE23" s="48"/>
      <c r="BF23" s="48"/>
      <c r="BG23" s="48"/>
      <c r="BH23" s="48"/>
      <c r="BI23" s="48"/>
      <c r="BJ23" s="48"/>
      <c r="BK23" s="48"/>
      <c r="BL23" s="48"/>
    </row>
    <row r="24" spans="1:64" ht="15">
      <c r="A24" s="126"/>
      <c r="B24" s="126"/>
      <c r="C24" s="126"/>
      <c r="D24" s="126"/>
      <c r="E24" s="126"/>
      <c r="F24" s="126"/>
      <c r="G24" s="126"/>
      <c r="H24" s="126"/>
      <c r="I24" s="126"/>
      <c r="J24" s="126"/>
      <c r="K24" s="126"/>
      <c r="L24" s="126"/>
      <c r="M24" s="126"/>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48"/>
      <c r="BB24" s="48"/>
      <c r="BC24" s="48"/>
      <c r="BD24" s="48"/>
      <c r="BE24" s="48"/>
      <c r="BF24" s="48"/>
      <c r="BG24" s="48"/>
      <c r="BH24" s="48"/>
      <c r="BI24" s="48"/>
      <c r="BJ24" s="48"/>
      <c r="BK24" s="48"/>
      <c r="BL24" s="48"/>
    </row>
    <row r="25" spans="1:64" ht="15">
      <c r="A25" s="126"/>
      <c r="B25" s="126"/>
      <c r="C25" s="126"/>
      <c r="D25" s="126"/>
      <c r="E25" s="126"/>
      <c r="F25" s="126"/>
      <c r="G25" s="126" t="s">
        <v>414</v>
      </c>
      <c r="H25" s="126"/>
      <c r="I25" s="126"/>
      <c r="J25" s="126"/>
      <c r="K25" s="126"/>
      <c r="L25" s="126"/>
      <c r="M25" s="126"/>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48"/>
      <c r="BB25" s="48"/>
      <c r="BC25" s="48"/>
      <c r="BD25" s="48"/>
      <c r="BE25" s="48"/>
      <c r="BF25" s="48"/>
      <c r="BG25" s="48"/>
      <c r="BH25" s="48"/>
      <c r="BI25" s="48"/>
      <c r="BJ25" s="48"/>
      <c r="BK25" s="48"/>
      <c r="BL25" s="48"/>
    </row>
    <row r="26" spans="1:64" ht="18">
      <c r="A26" s="1016">
        <f>Startseite!C12</f>
        <v>0</v>
      </c>
      <c r="B26" s="1012"/>
      <c r="C26" s="1012"/>
      <c r="D26" s="1012"/>
      <c r="E26" s="1012"/>
      <c r="F26" s="1012"/>
      <c r="G26" s="1012"/>
      <c r="H26" s="1012"/>
      <c r="I26" s="1012"/>
      <c r="J26" s="1012"/>
      <c r="K26" s="1012"/>
      <c r="L26" s="1012"/>
      <c r="M26" s="1012"/>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48"/>
      <c r="BB26" s="48"/>
      <c r="BC26" s="48"/>
      <c r="BD26" s="48"/>
      <c r="BE26" s="48"/>
      <c r="BF26" s="48"/>
      <c r="BG26" s="48"/>
      <c r="BH26" s="48"/>
      <c r="BI26" s="48"/>
      <c r="BJ26" s="48"/>
      <c r="BK26" s="48"/>
      <c r="BL26" s="48"/>
    </row>
    <row r="27" spans="1:64" ht="15.75">
      <c r="A27" s="126"/>
      <c r="B27" s="126"/>
      <c r="C27" s="126"/>
      <c r="D27" s="126"/>
      <c r="E27" s="126"/>
      <c r="F27" s="126"/>
      <c r="G27" s="127"/>
      <c r="H27" s="126"/>
      <c r="I27" s="126"/>
      <c r="J27" s="126"/>
      <c r="K27" s="126"/>
      <c r="L27" s="126"/>
      <c r="M27" s="126"/>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48"/>
      <c r="BB27" s="48"/>
      <c r="BC27" s="48"/>
      <c r="BD27" s="48"/>
      <c r="BE27" s="48"/>
      <c r="BF27" s="48"/>
      <c r="BG27" s="48"/>
      <c r="BH27" s="48"/>
      <c r="BI27" s="48"/>
      <c r="BJ27" s="48"/>
      <c r="BK27" s="48"/>
      <c r="BL27" s="48"/>
    </row>
    <row r="28" spans="1:64" ht="15">
      <c r="A28" s="128"/>
      <c r="B28" s="128"/>
      <c r="C28" s="128"/>
      <c r="D28" s="128"/>
      <c r="E28" s="128"/>
      <c r="F28" s="128"/>
      <c r="G28" s="128"/>
      <c r="H28" s="128"/>
      <c r="I28" s="128"/>
      <c r="J28" s="128"/>
      <c r="K28" s="128"/>
      <c r="L28" s="128"/>
      <c r="M28" s="128"/>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48"/>
      <c r="BB28" s="48"/>
      <c r="BC28" s="48"/>
      <c r="BD28" s="48"/>
      <c r="BE28" s="48"/>
      <c r="BF28" s="48"/>
      <c r="BG28" s="48"/>
      <c r="BH28" s="48"/>
      <c r="BI28" s="48"/>
      <c r="BJ28" s="48"/>
      <c r="BK28" s="48"/>
      <c r="BL28" s="48"/>
    </row>
    <row r="29" spans="1:64" ht="15">
      <c r="A29" s="1010" t="s">
        <v>388</v>
      </c>
      <c r="B29" s="1010"/>
      <c r="C29" s="1010"/>
      <c r="D29" s="1010"/>
      <c r="E29" s="1010"/>
      <c r="F29" s="1010"/>
      <c r="G29" s="1010"/>
      <c r="H29" s="1010"/>
      <c r="I29" s="1010"/>
      <c r="J29" s="1010"/>
      <c r="K29" s="1010"/>
      <c r="L29" s="1010"/>
      <c r="M29" s="1010"/>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48"/>
      <c r="BB29" s="48"/>
      <c r="BC29" s="48"/>
      <c r="BD29" s="48"/>
      <c r="BE29" s="48"/>
      <c r="BF29" s="48"/>
      <c r="BG29" s="48"/>
      <c r="BH29" s="48"/>
      <c r="BI29" s="48"/>
      <c r="BJ29" s="48"/>
      <c r="BK29" s="48"/>
      <c r="BL29" s="48"/>
    </row>
    <row r="30" spans="1:64" ht="18">
      <c r="A30" s="1012">
        <f>Startseite!C14</f>
        <v>0</v>
      </c>
      <c r="B30" s="1012"/>
      <c r="C30" s="1012"/>
      <c r="D30" s="1012"/>
      <c r="E30" s="1012"/>
      <c r="F30" s="1012"/>
      <c r="G30" s="1012"/>
      <c r="H30" s="1012"/>
      <c r="I30" s="1012"/>
      <c r="J30" s="1012"/>
      <c r="K30" s="1012"/>
      <c r="L30" s="1012"/>
      <c r="M30" s="1012"/>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48"/>
      <c r="BB30" s="48"/>
      <c r="BC30" s="48"/>
      <c r="BD30" s="48"/>
      <c r="BE30" s="48"/>
      <c r="BF30" s="48"/>
      <c r="BG30" s="48"/>
      <c r="BH30" s="48"/>
      <c r="BI30" s="48"/>
      <c r="BJ30" s="48"/>
      <c r="BK30" s="48"/>
      <c r="BL30" s="48"/>
    </row>
    <row r="31" spans="1:64" ht="18">
      <c r="A31" s="62"/>
      <c r="B31" s="62"/>
      <c r="C31" s="62"/>
      <c r="D31" s="62"/>
      <c r="E31" s="62"/>
      <c r="F31" s="62"/>
      <c r="G31" s="62"/>
      <c r="H31" s="62"/>
      <c r="I31" s="62"/>
      <c r="J31" s="62"/>
      <c r="K31" s="62"/>
      <c r="L31" s="62"/>
      <c r="M31" s="62"/>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48"/>
      <c r="BB31" s="48"/>
      <c r="BC31" s="48"/>
      <c r="BD31" s="48"/>
      <c r="BE31" s="48"/>
      <c r="BF31" s="48"/>
      <c r="BG31" s="48"/>
      <c r="BH31" s="48"/>
      <c r="BI31" s="48"/>
      <c r="BJ31" s="48"/>
      <c r="BK31" s="48"/>
      <c r="BL31" s="48"/>
    </row>
    <row r="32" spans="1:64" ht="15">
      <c r="A32" s="128"/>
      <c r="B32" s="128"/>
      <c r="C32" s="128"/>
      <c r="D32" s="128"/>
      <c r="E32" s="128"/>
      <c r="F32" s="128"/>
      <c r="G32" s="128"/>
      <c r="H32" s="128"/>
      <c r="I32" s="128"/>
      <c r="J32" s="128"/>
      <c r="K32" s="128"/>
      <c r="L32" s="128"/>
      <c r="M32" s="128"/>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48"/>
      <c r="BB32" s="48"/>
      <c r="BC32" s="48"/>
      <c r="BD32" s="48"/>
      <c r="BE32" s="48"/>
      <c r="BF32" s="48"/>
      <c r="BG32" s="48"/>
      <c r="BH32" s="48"/>
      <c r="BI32" s="48"/>
      <c r="BJ32" s="48"/>
      <c r="BK32" s="48"/>
      <c r="BL32" s="48"/>
    </row>
    <row r="33" spans="1:64" ht="15">
      <c r="A33" s="1010" t="s">
        <v>177</v>
      </c>
      <c r="B33" s="1010"/>
      <c r="C33" s="1010"/>
      <c r="D33" s="1010"/>
      <c r="E33" s="1010"/>
      <c r="F33" s="1010"/>
      <c r="G33" s="1010"/>
      <c r="H33" s="1010"/>
      <c r="I33" s="1010"/>
      <c r="J33" s="1010"/>
      <c r="K33" s="1010"/>
      <c r="L33" s="1010"/>
      <c r="M33" s="1010"/>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48"/>
      <c r="BB33" s="48"/>
      <c r="BC33" s="48"/>
      <c r="BD33" s="48"/>
      <c r="BE33" s="48"/>
      <c r="BF33" s="48"/>
      <c r="BG33" s="48"/>
      <c r="BH33" s="48"/>
      <c r="BI33" s="48"/>
      <c r="BJ33" s="48"/>
      <c r="BK33" s="48"/>
      <c r="BL33" s="48"/>
    </row>
    <row r="34" spans="1:64" ht="18">
      <c r="A34" s="1012">
        <f>Startseite!C13</f>
        <v>0</v>
      </c>
      <c r="B34" s="1012"/>
      <c r="C34" s="1012"/>
      <c r="D34" s="1012"/>
      <c r="E34" s="1012"/>
      <c r="F34" s="1012"/>
      <c r="G34" s="1012"/>
      <c r="H34" s="1012"/>
      <c r="I34" s="1012"/>
      <c r="J34" s="1012"/>
      <c r="K34" s="1012"/>
      <c r="L34" s="1012"/>
      <c r="M34" s="101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48"/>
      <c r="BB34" s="48"/>
      <c r="BC34" s="48"/>
      <c r="BD34" s="48"/>
      <c r="BE34" s="48"/>
      <c r="BF34" s="48"/>
      <c r="BG34" s="48"/>
      <c r="BH34" s="48"/>
      <c r="BI34" s="48"/>
      <c r="BJ34" s="48"/>
      <c r="BK34" s="48"/>
      <c r="BL34" s="48"/>
    </row>
    <row r="35" spans="1:64" ht="18">
      <c r="A35" s="62"/>
      <c r="B35" s="62"/>
      <c r="C35" s="62"/>
      <c r="D35" s="62"/>
      <c r="E35" s="62"/>
      <c r="F35" s="62"/>
      <c r="G35" s="62"/>
      <c r="H35" s="62"/>
      <c r="I35" s="62"/>
      <c r="J35" s="62"/>
      <c r="K35" s="62"/>
      <c r="L35" s="62"/>
      <c r="M35" s="62"/>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48"/>
      <c r="BB35" s="48"/>
      <c r="BC35" s="48"/>
      <c r="BD35" s="48"/>
      <c r="BE35" s="48"/>
      <c r="BF35" s="48"/>
      <c r="BG35" s="48"/>
      <c r="BH35" s="48"/>
      <c r="BI35" s="48"/>
      <c r="BJ35" s="48"/>
      <c r="BK35" s="48"/>
      <c r="BL35" s="48"/>
    </row>
    <row r="36" spans="1:64" ht="15">
      <c r="A36" s="128"/>
      <c r="B36" s="128"/>
      <c r="C36" s="128"/>
      <c r="D36" s="128"/>
      <c r="E36" s="128"/>
      <c r="F36" s="128"/>
      <c r="G36" s="128"/>
      <c r="H36" s="128"/>
      <c r="I36" s="128"/>
      <c r="J36" s="128"/>
      <c r="K36" s="128"/>
      <c r="L36" s="128"/>
      <c r="M36" s="128"/>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48"/>
      <c r="BB36" s="48"/>
      <c r="BC36" s="48"/>
      <c r="BD36" s="48"/>
      <c r="BE36" s="48"/>
      <c r="BF36" s="48"/>
      <c r="BG36" s="48"/>
      <c r="BH36" s="48"/>
      <c r="BI36" s="48"/>
      <c r="BJ36" s="48"/>
      <c r="BK36" s="48"/>
      <c r="BL36" s="48"/>
    </row>
    <row r="37" spans="1:64" ht="15">
      <c r="A37" s="1010" t="s">
        <v>174</v>
      </c>
      <c r="B37" s="1010"/>
      <c r="C37" s="1010"/>
      <c r="D37" s="1010"/>
      <c r="E37" s="1010"/>
      <c r="F37" s="1010"/>
      <c r="G37" s="1010"/>
      <c r="H37" s="1010"/>
      <c r="I37" s="1010"/>
      <c r="J37" s="1010"/>
      <c r="K37" s="1010"/>
      <c r="L37" s="1010"/>
      <c r="M37" s="1010"/>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48"/>
      <c r="BB37" s="48"/>
      <c r="BC37" s="48"/>
      <c r="BD37" s="48"/>
      <c r="BE37" s="48"/>
      <c r="BF37" s="48"/>
      <c r="BG37" s="48"/>
      <c r="BH37" s="48"/>
      <c r="BI37" s="48"/>
      <c r="BJ37" s="48"/>
      <c r="BK37" s="48"/>
      <c r="BL37" s="48"/>
    </row>
    <row r="38" spans="1:64" ht="18">
      <c r="A38" s="1011" t="str">
        <f>IF(Startseite!A49=1,Startseite!A38,IF(Startseite!A49=2,Startseite!A39,IF(Startseite!A49=3,Startseite!A40,IF(Startseite!A49=4,Startseite!A41,IF(Startseite!A49=5,Startseite!A42,"")))))</f>
        <v>Einzelunternehmen</v>
      </c>
      <c r="B38" s="1011"/>
      <c r="C38" s="1011"/>
      <c r="D38" s="1011"/>
      <c r="E38" s="1011"/>
      <c r="F38" s="1011"/>
      <c r="G38" s="1011"/>
      <c r="H38" s="1011"/>
      <c r="I38" s="1011"/>
      <c r="J38" s="1011"/>
      <c r="K38" s="1011"/>
      <c r="L38" s="1011"/>
      <c r="M38" s="1011"/>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48"/>
      <c r="BB38" s="48"/>
      <c r="BC38" s="48"/>
      <c r="BD38" s="48"/>
      <c r="BE38" s="48"/>
      <c r="BF38" s="48"/>
      <c r="BG38" s="48"/>
      <c r="BH38" s="48"/>
      <c r="BI38" s="48"/>
      <c r="BJ38" s="48"/>
      <c r="BK38" s="48"/>
      <c r="BL38" s="48"/>
    </row>
    <row r="39" spans="1:64" ht="18">
      <c r="A39" s="1011" t="str">
        <f>IF(Startseite!A49=6,Startseite!A43,IF(Startseite!A49=7,Startseite!A44,IF(Startseite!A49=8,Startseite!A45,IF(Startseite!A49=9,Startseite!A46,IF(Startseite!A49=10,Startseite!A47,"")))))</f>
        <v/>
      </c>
      <c r="B39" s="1011"/>
      <c r="C39" s="1011"/>
      <c r="D39" s="1011"/>
      <c r="E39" s="1011"/>
      <c r="F39" s="1011"/>
      <c r="G39" s="1011"/>
      <c r="H39" s="1011"/>
      <c r="I39" s="1011"/>
      <c r="J39" s="1011"/>
      <c r="K39" s="1011"/>
      <c r="L39" s="1011"/>
      <c r="M39" s="1011"/>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48"/>
      <c r="BB39" s="48"/>
      <c r="BC39" s="48"/>
      <c r="BD39" s="48"/>
      <c r="BE39" s="48"/>
      <c r="BF39" s="48"/>
      <c r="BG39" s="48"/>
      <c r="BH39" s="48"/>
      <c r="BI39" s="48"/>
      <c r="BJ39" s="48"/>
      <c r="BK39" s="48"/>
      <c r="BL39" s="48"/>
    </row>
    <row r="40" spans="1:64">
      <c r="A40" s="122"/>
      <c r="B40" s="122"/>
      <c r="C40" s="122"/>
      <c r="D40" s="122"/>
      <c r="E40" s="122"/>
      <c r="F40" s="122"/>
      <c r="G40" s="122"/>
      <c r="H40" s="122"/>
      <c r="I40" s="122"/>
      <c r="J40" s="122"/>
      <c r="K40" s="122"/>
      <c r="L40" s="122"/>
      <c r="M40" s="122"/>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48"/>
      <c r="BB40" s="48"/>
      <c r="BC40" s="48"/>
      <c r="BD40" s="48"/>
      <c r="BE40" s="48"/>
      <c r="BF40" s="48"/>
      <c r="BG40" s="48"/>
      <c r="BH40" s="48"/>
      <c r="BI40" s="48"/>
      <c r="BJ40" s="48"/>
      <c r="BK40" s="48"/>
      <c r="BL40" s="48"/>
    </row>
    <row r="41" spans="1:64">
      <c r="A41" s="122"/>
      <c r="B41" s="122"/>
      <c r="C41" s="122"/>
      <c r="D41" s="122"/>
      <c r="E41" s="122"/>
      <c r="F41" s="122"/>
      <c r="G41" s="122"/>
      <c r="H41" s="122"/>
      <c r="I41" s="122"/>
      <c r="J41" s="122"/>
      <c r="K41" s="122"/>
      <c r="L41" s="122"/>
      <c r="M41" s="122"/>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48"/>
      <c r="BB41" s="48"/>
      <c r="BC41" s="48"/>
      <c r="BD41" s="48"/>
      <c r="BE41" s="48"/>
      <c r="BF41" s="48"/>
      <c r="BG41" s="48"/>
      <c r="BH41" s="48"/>
      <c r="BI41" s="48"/>
      <c r="BJ41" s="48"/>
      <c r="BK41" s="48"/>
      <c r="BL41" s="48"/>
    </row>
    <row r="42" spans="1:64">
      <c r="A42" s="122"/>
      <c r="B42" s="122"/>
      <c r="C42" s="122"/>
      <c r="D42" s="122"/>
      <c r="E42" s="122"/>
      <c r="F42" s="122"/>
      <c r="G42" s="122"/>
      <c r="H42" s="122"/>
      <c r="I42" s="122"/>
      <c r="J42" s="122"/>
      <c r="K42" s="122"/>
      <c r="L42" s="122"/>
      <c r="M42" s="122"/>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48"/>
      <c r="BB42" s="48"/>
      <c r="BC42" s="48"/>
      <c r="BD42" s="48"/>
      <c r="BE42" s="48"/>
      <c r="BF42" s="48"/>
      <c r="BG42" s="48"/>
      <c r="BH42" s="48"/>
      <c r="BI42" s="48"/>
      <c r="BJ42" s="48"/>
      <c r="BK42" s="48"/>
      <c r="BL42" s="48"/>
    </row>
    <row r="43" spans="1:64">
      <c r="A43" s="122"/>
      <c r="B43" s="122"/>
      <c r="C43" s="122"/>
      <c r="D43" s="122"/>
      <c r="E43" s="122"/>
      <c r="F43" s="122"/>
      <c r="G43" s="122"/>
      <c r="H43" s="122"/>
      <c r="I43" s="122"/>
      <c r="J43" s="122"/>
      <c r="K43" s="122"/>
      <c r="L43" s="122"/>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48"/>
      <c r="BB43" s="48"/>
      <c r="BC43" s="48"/>
      <c r="BD43" s="48"/>
      <c r="BE43" s="48"/>
      <c r="BF43" s="48"/>
      <c r="BG43" s="48"/>
      <c r="BH43" s="48"/>
      <c r="BI43" s="48"/>
      <c r="BJ43" s="48"/>
      <c r="BK43" s="48"/>
      <c r="BL43" s="48"/>
    </row>
    <row r="44" spans="1:64">
      <c r="A44" s="122"/>
      <c r="B44" s="122"/>
      <c r="C44" s="122"/>
      <c r="D44" s="122"/>
      <c r="E44" s="122"/>
      <c r="F44" s="122"/>
      <c r="G44" s="122"/>
      <c r="H44" s="122"/>
      <c r="I44" s="122"/>
      <c r="J44" s="122"/>
      <c r="K44" s="122"/>
      <c r="L44" s="122"/>
      <c r="M44" s="122"/>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48"/>
      <c r="BB44" s="48"/>
      <c r="BC44" s="48"/>
      <c r="BD44" s="48"/>
      <c r="BE44" s="48"/>
      <c r="BF44" s="48"/>
      <c r="BG44" s="48"/>
      <c r="BH44" s="48"/>
      <c r="BI44" s="48"/>
      <c r="BJ44" s="48"/>
      <c r="BK44" s="48"/>
      <c r="BL44" s="48"/>
    </row>
    <row r="45" spans="1:64">
      <c r="A45" s="122"/>
      <c r="B45" s="122"/>
      <c r="C45" s="122"/>
      <c r="D45" s="122"/>
      <c r="E45" s="122"/>
      <c r="F45" s="122"/>
      <c r="G45" s="122"/>
      <c r="H45" s="122"/>
      <c r="I45" s="122"/>
      <c r="J45" s="122"/>
      <c r="K45" s="122"/>
      <c r="L45" s="122"/>
      <c r="M45" s="122"/>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48"/>
      <c r="BB45" s="48"/>
      <c r="BC45" s="48"/>
      <c r="BD45" s="48"/>
      <c r="BE45" s="48"/>
      <c r="BF45" s="48"/>
      <c r="BG45" s="48"/>
      <c r="BH45" s="48"/>
      <c r="BI45" s="48"/>
      <c r="BJ45" s="48"/>
      <c r="BK45" s="48"/>
      <c r="BL45" s="48"/>
    </row>
    <row r="46" spans="1:64">
      <c r="A46" s="122"/>
      <c r="B46" s="122"/>
      <c r="C46" s="122"/>
      <c r="D46" s="122"/>
      <c r="E46" s="122"/>
      <c r="F46" s="122"/>
      <c r="G46" s="122"/>
      <c r="H46" s="1009" t="str">
        <f ca="1">TEXT(TODAY(),"TT.MM.JJ")</f>
        <v>04.02.26</v>
      </c>
      <c r="I46" s="1009"/>
      <c r="J46" s="1009"/>
      <c r="K46" s="1009"/>
      <c r="L46" s="122"/>
      <c r="M46" s="122"/>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48"/>
      <c r="BB46" s="48"/>
      <c r="BC46" s="48"/>
      <c r="BD46" s="48"/>
      <c r="BE46" s="48"/>
      <c r="BF46" s="48"/>
      <c r="BG46" s="48"/>
      <c r="BH46" s="48"/>
      <c r="BI46" s="48"/>
      <c r="BJ46" s="48"/>
      <c r="BK46" s="48"/>
      <c r="BL46" s="48"/>
    </row>
    <row r="47" spans="1:64">
      <c r="A47" s="122"/>
      <c r="B47" s="122"/>
      <c r="C47" s="122"/>
      <c r="D47" s="122"/>
      <c r="E47" s="122"/>
      <c r="F47" s="122"/>
      <c r="G47" s="122"/>
      <c r="H47" s="122"/>
      <c r="I47" s="122"/>
      <c r="J47" s="122"/>
      <c r="K47" s="122"/>
      <c r="L47" s="122"/>
      <c r="M47" s="122"/>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48"/>
      <c r="BB47" s="48"/>
      <c r="BC47" s="48"/>
      <c r="BD47" s="48"/>
      <c r="BE47" s="48"/>
      <c r="BF47" s="48"/>
      <c r="BG47" s="48"/>
      <c r="BH47" s="48"/>
      <c r="BI47" s="48"/>
      <c r="BJ47" s="48"/>
      <c r="BK47" s="48"/>
      <c r="BL47" s="48"/>
    </row>
    <row r="48" spans="1:64">
      <c r="A48" s="122"/>
      <c r="B48" s="122"/>
      <c r="C48" s="122"/>
      <c r="D48" s="122"/>
      <c r="E48" s="122"/>
      <c r="F48" s="122"/>
      <c r="G48" s="122"/>
      <c r="H48" s="122"/>
      <c r="I48" s="122"/>
      <c r="J48" s="122"/>
      <c r="K48" s="122"/>
      <c r="L48" s="122"/>
      <c r="M48" s="122"/>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48"/>
      <c r="BB48" s="48"/>
      <c r="BC48" s="48"/>
      <c r="BD48" s="48"/>
      <c r="BE48" s="48"/>
      <c r="BF48" s="48"/>
      <c r="BG48" s="48"/>
      <c r="BH48" s="48"/>
      <c r="BI48" s="48"/>
      <c r="BJ48" s="48"/>
      <c r="BK48" s="48"/>
      <c r="BL48" s="48"/>
    </row>
    <row r="49" spans="1:64">
      <c r="A49" s="122"/>
      <c r="B49" s="122"/>
      <c r="C49" s="122"/>
      <c r="D49" s="122"/>
      <c r="E49" s="122"/>
      <c r="F49" s="122"/>
      <c r="G49" s="122"/>
      <c r="H49" s="122"/>
      <c r="I49" s="122"/>
      <c r="J49" s="122"/>
      <c r="K49" s="122"/>
      <c r="L49" s="122"/>
      <c r="M49" s="122"/>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48"/>
      <c r="BB49" s="48"/>
      <c r="BC49" s="48"/>
      <c r="BD49" s="48"/>
      <c r="BE49" s="48"/>
      <c r="BF49" s="48"/>
      <c r="BG49" s="48"/>
      <c r="BH49" s="48"/>
      <c r="BI49" s="48"/>
      <c r="BJ49" s="48"/>
      <c r="BK49" s="48"/>
      <c r="BL49" s="48"/>
    </row>
    <row r="50" spans="1:64">
      <c r="A50" s="122"/>
      <c r="B50" s="122"/>
      <c r="C50" s="122"/>
      <c r="D50" s="122"/>
      <c r="E50" s="122"/>
      <c r="F50" s="122"/>
      <c r="G50" s="122"/>
      <c r="H50" s="122"/>
      <c r="I50" s="122"/>
      <c r="J50" s="122"/>
      <c r="K50" s="122"/>
      <c r="L50" s="122"/>
      <c r="M50" s="122"/>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48"/>
      <c r="BB50" s="48"/>
      <c r="BC50" s="48"/>
      <c r="BD50" s="48"/>
      <c r="BE50" s="48"/>
      <c r="BF50" s="48"/>
      <c r="BG50" s="48"/>
      <c r="BH50" s="48"/>
      <c r="BI50" s="48"/>
      <c r="BJ50" s="48"/>
      <c r="BK50" s="48"/>
      <c r="BL50" s="48"/>
    </row>
    <row r="51" spans="1:64">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row>
    <row r="52" spans="1:64">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row>
    <row r="53" spans="1:64">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row>
    <row r="54" spans="1:64">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row>
    <row r="55" spans="1:64">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row>
    <row r="56" spans="1:64">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row>
    <row r="57" spans="1:64">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row>
    <row r="58" spans="1:64">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row>
    <row r="59" spans="1:64">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row>
    <row r="60" spans="1:64">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row>
    <row r="61" spans="1:64">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row>
    <row r="62" spans="1:64">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row>
    <row r="63" spans="1:64">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row>
    <row r="64" spans="1:64">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row>
    <row r="65" spans="1:52">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row>
    <row r="66" spans="1:52">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row>
    <row r="67" spans="1:5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2">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row>
    <row r="69" spans="1:5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row>
    <row r="70" spans="1:52">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row>
    <row r="71" spans="1:52">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row>
    <row r="72" spans="1:52">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row>
    <row r="73" spans="1:52">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row>
    <row r="74" spans="1:52">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row>
    <row r="75" spans="1:52">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row>
    <row r="76" spans="1:52">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row>
    <row r="77" spans="1:5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row>
    <row r="78" spans="1:52">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row>
    <row r="79" spans="1:52">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row>
    <row r="80" spans="1:52">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row>
    <row r="81" spans="1:52">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row>
    <row r="82" spans="1:5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row>
    <row r="83" spans="1:5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row>
    <row r="84" spans="1:5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row>
    <row r="85" spans="1:5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row>
    <row r="86" spans="1:5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row>
    <row r="87" spans="1:5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row>
  </sheetData>
  <sheetProtection sheet="1" objects="1" scenarios="1"/>
  <mergeCells count="18">
    <mergeCell ref="A21:M21"/>
    <mergeCell ref="A19:M19"/>
    <mergeCell ref="H2:J2"/>
    <mergeCell ref="A30:M30"/>
    <mergeCell ref="A26:M26"/>
    <mergeCell ref="A23:M23"/>
    <mergeCell ref="A11:M11"/>
    <mergeCell ref="A13:M13"/>
    <mergeCell ref="A17:M17"/>
    <mergeCell ref="A18:M18"/>
    <mergeCell ref="H46:K46"/>
    <mergeCell ref="A22:M22"/>
    <mergeCell ref="A37:M37"/>
    <mergeCell ref="A38:M38"/>
    <mergeCell ref="A33:M33"/>
    <mergeCell ref="A34:M34"/>
    <mergeCell ref="A39:M39"/>
    <mergeCell ref="A29:M29"/>
  </mergeCells>
  <hyperlinks>
    <hyperlink ref="H2" location="Startseite!D7" display="zurück zur Startseite" xr:uid="{00000000-0004-0000-0200-000000000000}"/>
  </hyperlinks>
  <pageMargins left="0.78740157499999996" right="0.78740157499999996" top="0.984251969" bottom="0.984251969" header="0.4921259845" footer="0.4921259845"/>
  <pageSetup paperSize="9" scale="87" orientation="portrait" horizontalDpi="300" verticalDpi="300" r:id="rId1"/>
  <headerFooter alignWithMargins="0">
    <oddFooter>&amp;RCopyright: Handwerkskammer Düsseldorf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rgb="FFFFFFCC"/>
    <pageSetUpPr fitToPage="1"/>
  </sheetPr>
  <dimension ref="A2:V67"/>
  <sheetViews>
    <sheetView showGridLines="0" zoomScaleNormal="100" workbookViewId="0">
      <selection activeCell="C12" sqref="C12"/>
    </sheetView>
  </sheetViews>
  <sheetFormatPr baseColWidth="10" defaultRowHeight="12.75"/>
  <cols>
    <col min="1" max="1" width="30.5703125" style="2" customWidth="1"/>
    <col min="2" max="2" width="11.85546875" style="2" customWidth="1"/>
    <col min="3" max="3" width="15.28515625" style="2" customWidth="1"/>
    <col min="4" max="4" width="15.85546875" style="2" customWidth="1"/>
    <col min="5" max="5" width="13.85546875" style="2" customWidth="1"/>
    <col min="6" max="6" width="9.85546875" style="2" customWidth="1"/>
    <col min="7" max="7" width="14.28515625" style="2" customWidth="1"/>
    <col min="8" max="8" width="13" style="2" customWidth="1"/>
    <col min="9" max="9" width="13.5703125" style="2" customWidth="1"/>
    <col min="10" max="10" width="20" style="2" customWidth="1"/>
    <col min="11" max="16384" width="11.42578125" style="2"/>
  </cols>
  <sheetData>
    <row r="2" spans="1:22">
      <c r="G2" s="1013" t="s">
        <v>518</v>
      </c>
      <c r="H2" s="1015"/>
    </row>
    <row r="3" spans="1:22" ht="18">
      <c r="A3" s="63"/>
      <c r="B3" s="63"/>
      <c r="C3" s="63"/>
      <c r="D3" s="64"/>
      <c r="E3" s="63"/>
      <c r="F3" s="63"/>
      <c r="G3" s="63"/>
      <c r="H3" s="63"/>
      <c r="I3" s="63"/>
      <c r="J3" s="63"/>
      <c r="K3" s="63"/>
      <c r="L3" s="63"/>
      <c r="M3" s="63"/>
      <c r="N3" s="63"/>
      <c r="O3" s="63"/>
      <c r="P3" s="63"/>
      <c r="Q3" s="63"/>
      <c r="R3" s="63"/>
      <c r="S3" s="63"/>
      <c r="T3" s="63"/>
      <c r="U3" s="63"/>
      <c r="V3" s="63"/>
    </row>
    <row r="4" spans="1:22" ht="15.75">
      <c r="A4" s="65" t="str">
        <f>CONCATENATE("Kapitalbedarfsplan des Unternehmens: ",Startseite!C14)</f>
        <v xml:space="preserve">Kapitalbedarfsplan des Unternehmens: </v>
      </c>
      <c r="B4" s="65"/>
      <c r="C4" s="66"/>
      <c r="D4" s="67"/>
      <c r="E4" s="63"/>
      <c r="F4" s="63"/>
      <c r="G4" s="63"/>
      <c r="K4" s="63"/>
      <c r="L4" s="63"/>
      <c r="M4" s="63"/>
      <c r="N4" s="63"/>
      <c r="O4" s="63"/>
      <c r="P4" s="63"/>
      <c r="Q4" s="63"/>
      <c r="R4" s="63"/>
      <c r="S4" s="63"/>
      <c r="T4" s="63"/>
      <c r="U4" s="63"/>
      <c r="V4" s="63"/>
    </row>
    <row r="5" spans="1:22" ht="18">
      <c r="A5" s="63"/>
      <c r="B5" s="63"/>
      <c r="C5" s="64"/>
      <c r="D5" s="68"/>
      <c r="E5" s="63"/>
      <c r="F5" s="63"/>
      <c r="G5" s="69"/>
      <c r="H5" s="69"/>
      <c r="I5" s="63"/>
      <c r="J5" s="63"/>
      <c r="K5" s="63"/>
      <c r="L5" s="63"/>
      <c r="M5" s="63"/>
      <c r="N5" s="63"/>
      <c r="O5" s="63"/>
      <c r="P5" s="63"/>
      <c r="Q5" s="63"/>
      <c r="R5" s="63"/>
      <c r="S5" s="63"/>
      <c r="T5" s="63"/>
      <c r="U5" s="63"/>
      <c r="V5" s="63"/>
    </row>
    <row r="6" spans="1:22" ht="15.75">
      <c r="A6" s="1042"/>
      <c r="B6" s="1043"/>
      <c r="C6" s="1039" t="s">
        <v>273</v>
      </c>
      <c r="D6" s="1040"/>
      <c r="E6" s="1040"/>
      <c r="F6" s="1041"/>
      <c r="G6" s="71" t="s">
        <v>28</v>
      </c>
      <c r="H6" s="72" t="s">
        <v>195</v>
      </c>
      <c r="I6" s="63"/>
      <c r="J6" s="63"/>
      <c r="K6" s="63"/>
      <c r="L6" s="63"/>
      <c r="M6" s="63"/>
      <c r="N6" s="63"/>
      <c r="O6" s="63"/>
      <c r="P6" s="63"/>
      <c r="Q6" s="63"/>
      <c r="R6" s="63"/>
      <c r="S6" s="63"/>
      <c r="T6" s="63"/>
      <c r="U6" s="63"/>
      <c r="V6" s="63"/>
    </row>
    <row r="7" spans="1:22">
      <c r="A7" s="1044"/>
      <c r="B7" s="1045"/>
      <c r="C7" s="73" t="s">
        <v>30</v>
      </c>
      <c r="D7" s="73" t="s">
        <v>30</v>
      </c>
      <c r="E7" s="74" t="s">
        <v>30</v>
      </c>
      <c r="F7" s="75" t="s">
        <v>1</v>
      </c>
      <c r="G7" s="76" t="s">
        <v>27</v>
      </c>
      <c r="H7" s="77" t="s">
        <v>196</v>
      </c>
      <c r="I7" s="63"/>
      <c r="J7" s="63"/>
      <c r="K7" s="63"/>
      <c r="L7" s="63"/>
      <c r="M7" s="63"/>
      <c r="N7" s="63"/>
      <c r="O7" s="63"/>
      <c r="P7" s="63"/>
      <c r="Q7" s="63"/>
      <c r="R7" s="63"/>
      <c r="S7" s="63"/>
      <c r="T7" s="63"/>
      <c r="U7" s="63"/>
      <c r="V7" s="63"/>
    </row>
    <row r="8" spans="1:22">
      <c r="A8" s="1046" t="s">
        <v>0</v>
      </c>
      <c r="B8" s="1047"/>
      <c r="C8" s="78" t="s">
        <v>226</v>
      </c>
      <c r="D8" s="78" t="s">
        <v>225</v>
      </c>
      <c r="E8" s="79" t="s">
        <v>194</v>
      </c>
      <c r="F8" s="80"/>
      <c r="G8" s="81" t="s">
        <v>227</v>
      </c>
      <c r="H8" s="82" t="s">
        <v>30</v>
      </c>
      <c r="I8" s="63"/>
      <c r="J8" s="63"/>
      <c r="K8" s="63"/>
      <c r="L8" s="63"/>
      <c r="M8" s="63"/>
      <c r="N8" s="63"/>
      <c r="O8" s="63"/>
      <c r="P8" s="63"/>
      <c r="Q8" s="63"/>
      <c r="R8" s="63"/>
      <c r="S8" s="63"/>
      <c r="T8" s="63"/>
      <c r="U8" s="63"/>
      <c r="V8" s="63"/>
    </row>
    <row r="9" spans="1:22">
      <c r="A9" s="783"/>
      <c r="B9" s="381" t="str">
        <f>IF(A10="Unternehmenskauf","","Anteile")</f>
        <v/>
      </c>
      <c r="C9" s="83"/>
      <c r="D9" s="83"/>
      <c r="E9" s="84"/>
      <c r="F9" s="85"/>
      <c r="G9" s="86"/>
      <c r="H9" s="87"/>
      <c r="I9" s="63"/>
      <c r="J9" s="63"/>
      <c r="K9" s="63"/>
      <c r="L9" s="63"/>
      <c r="M9" s="63"/>
      <c r="N9" s="63"/>
      <c r="O9" s="63"/>
      <c r="P9" s="63"/>
      <c r="Q9" s="63"/>
      <c r="R9" s="63"/>
      <c r="S9" s="63"/>
      <c r="T9" s="63"/>
      <c r="U9" s="63"/>
      <c r="V9" s="63"/>
    </row>
    <row r="10" spans="1:22">
      <c r="A10" s="88" t="str">
        <f>IF(OR(Startseite!A49=1,Startseite!A49=2,Startseite!A49=3),"Unternehmenskauf","Geschäftsanteile")</f>
        <v>Unternehmenskauf</v>
      </c>
      <c r="B10" s="854" t="str">
        <f>IF(A10="Unternehmenskauf","",100%)</f>
        <v/>
      </c>
      <c r="C10" s="89"/>
      <c r="D10" s="807"/>
      <c r="E10" s="90">
        <f>IF(D10=0,0,D10)</f>
        <v>0</v>
      </c>
      <c r="F10" s="91" t="str">
        <f t="shared" ref="F10:F21" si="0">IF(E10=0,"",(E10*100)/E$34)</f>
        <v/>
      </c>
      <c r="G10" s="858">
        <v>10</v>
      </c>
      <c r="H10" s="817"/>
      <c r="I10" s="63"/>
      <c r="J10" s="63"/>
      <c r="K10" s="63"/>
      <c r="L10" s="63"/>
      <c r="M10" s="63"/>
      <c r="N10" s="63"/>
      <c r="O10" s="63"/>
      <c r="P10" s="63"/>
      <c r="Q10" s="63"/>
      <c r="R10" s="63"/>
      <c r="S10" s="63"/>
      <c r="T10" s="63"/>
      <c r="U10" s="63"/>
      <c r="V10" s="63"/>
    </row>
    <row r="11" spans="1:22">
      <c r="A11" s="1022" t="s">
        <v>73</v>
      </c>
      <c r="B11" s="1023"/>
      <c r="C11" s="93"/>
      <c r="D11" s="808"/>
      <c r="E11" s="90">
        <f>IF(D11=0,0,D11)</f>
        <v>0</v>
      </c>
      <c r="F11" s="91" t="str">
        <f t="shared" si="0"/>
        <v/>
      </c>
      <c r="G11" s="858">
        <v>15</v>
      </c>
      <c r="H11" s="94">
        <f>IF(E11="",0,IF(G11=0,0,IF(G11="",0,E11/G11)))</f>
        <v>0</v>
      </c>
      <c r="I11" s="63"/>
      <c r="J11" s="63"/>
      <c r="K11" s="63"/>
      <c r="L11" s="63"/>
      <c r="M11" s="63"/>
      <c r="N11" s="63"/>
      <c r="O11" s="63"/>
      <c r="P11" s="63"/>
      <c r="Q11" s="63"/>
      <c r="R11" s="63"/>
      <c r="S11" s="63"/>
      <c r="T11" s="63"/>
      <c r="U11" s="63"/>
      <c r="V11" s="63"/>
    </row>
    <row r="12" spans="1:22">
      <c r="A12" s="1018" t="s">
        <v>31</v>
      </c>
      <c r="B12" s="1019"/>
      <c r="C12" s="807"/>
      <c r="D12" s="807"/>
      <c r="E12" s="90">
        <f t="shared" ref="E12:E18" si="1">IF(C12+D12=0,0,C12+D12)</f>
        <v>0</v>
      </c>
      <c r="F12" s="91" t="str">
        <f t="shared" si="0"/>
        <v/>
      </c>
      <c r="G12" s="859">
        <v>0</v>
      </c>
      <c r="H12" s="96">
        <f>IF(E12="",0,IF(G12=0,0,IF(G12="",0,E12/G12)))</f>
        <v>0</v>
      </c>
      <c r="I12" s="63"/>
      <c r="J12" s="63"/>
      <c r="K12" s="63"/>
      <c r="L12" s="63"/>
      <c r="M12" s="63"/>
      <c r="N12" s="63"/>
      <c r="O12" s="63"/>
      <c r="P12" s="63"/>
      <c r="Q12" s="63"/>
      <c r="R12" s="63"/>
      <c r="S12" s="63"/>
      <c r="T12" s="63"/>
      <c r="U12" s="63"/>
      <c r="V12" s="63"/>
    </row>
    <row r="13" spans="1:22">
      <c r="A13" s="1018" t="s">
        <v>32</v>
      </c>
      <c r="B13" s="1019"/>
      <c r="C13" s="807"/>
      <c r="D13" s="807"/>
      <c r="E13" s="90">
        <f t="shared" si="1"/>
        <v>0</v>
      </c>
      <c r="F13" s="91" t="str">
        <f t="shared" si="0"/>
        <v/>
      </c>
      <c r="G13" s="859">
        <v>33</v>
      </c>
      <c r="H13" s="96">
        <f>IF(E13="",0,IF(G13=0,0,IF(G13="",0,E13/G13)))</f>
        <v>0</v>
      </c>
      <c r="I13" s="63"/>
      <c r="J13" s="63"/>
      <c r="K13" s="63"/>
      <c r="L13" s="63"/>
      <c r="M13" s="63"/>
      <c r="N13" s="63"/>
      <c r="O13" s="63"/>
      <c r="P13" s="63"/>
      <c r="Q13" s="63"/>
      <c r="R13" s="63"/>
      <c r="S13" s="63"/>
      <c r="T13" s="63"/>
      <c r="U13" s="63"/>
      <c r="V13" s="63"/>
    </row>
    <row r="14" spans="1:22">
      <c r="A14" s="1018" t="s">
        <v>74</v>
      </c>
      <c r="B14" s="1019"/>
      <c r="C14" s="807"/>
      <c r="D14" s="807"/>
      <c r="E14" s="90">
        <f t="shared" si="1"/>
        <v>0</v>
      </c>
      <c r="F14" s="91" t="str">
        <f t="shared" si="0"/>
        <v/>
      </c>
      <c r="G14" s="859">
        <v>10</v>
      </c>
      <c r="H14" s="96">
        <f t="shared" ref="H14:H20" si="2">IF(E14="",0,IF(G14=0,0,IF(G14="",0,E14/G14)))</f>
        <v>0</v>
      </c>
      <c r="I14" s="63"/>
      <c r="J14" s="63"/>
      <c r="K14" s="63"/>
      <c r="L14" s="63"/>
      <c r="M14" s="63"/>
      <c r="N14" s="63"/>
      <c r="O14" s="63"/>
      <c r="P14" s="63"/>
      <c r="Q14" s="63"/>
      <c r="R14" s="63"/>
      <c r="S14" s="63"/>
      <c r="T14" s="63"/>
      <c r="U14" s="63"/>
      <c r="V14" s="63"/>
    </row>
    <row r="15" spans="1:22">
      <c r="A15" s="1018" t="s">
        <v>75</v>
      </c>
      <c r="B15" s="1019"/>
      <c r="C15" s="807"/>
      <c r="D15" s="807"/>
      <c r="E15" s="90">
        <f t="shared" si="1"/>
        <v>0</v>
      </c>
      <c r="F15" s="91" t="str">
        <f t="shared" si="0"/>
        <v/>
      </c>
      <c r="G15" s="859">
        <v>10</v>
      </c>
      <c r="H15" s="96">
        <f t="shared" si="2"/>
        <v>0</v>
      </c>
      <c r="I15" s="63"/>
      <c r="J15" s="63"/>
      <c r="K15" s="63"/>
      <c r="L15" s="63"/>
      <c r="M15" s="63"/>
      <c r="N15" s="63"/>
      <c r="O15" s="63"/>
      <c r="P15" s="63"/>
      <c r="Q15" s="63"/>
      <c r="R15" s="63"/>
      <c r="S15" s="63"/>
      <c r="T15" s="63"/>
      <c r="U15" s="63"/>
      <c r="V15" s="63"/>
    </row>
    <row r="16" spans="1:22">
      <c r="A16" s="1018" t="s">
        <v>79</v>
      </c>
      <c r="B16" s="1019"/>
      <c r="C16" s="807"/>
      <c r="D16" s="807"/>
      <c r="E16" s="90">
        <f t="shared" si="1"/>
        <v>0</v>
      </c>
      <c r="F16" s="91" t="str">
        <f t="shared" si="0"/>
        <v/>
      </c>
      <c r="G16" s="859">
        <v>6</v>
      </c>
      <c r="H16" s="96">
        <f t="shared" si="2"/>
        <v>0</v>
      </c>
      <c r="I16" s="63"/>
      <c r="J16" s="63"/>
      <c r="K16" s="63"/>
      <c r="L16" s="63"/>
      <c r="M16" s="63"/>
      <c r="N16" s="63"/>
      <c r="O16" s="63"/>
      <c r="P16" s="63"/>
      <c r="Q16" s="63"/>
      <c r="R16" s="63"/>
      <c r="S16" s="63"/>
      <c r="T16" s="63"/>
      <c r="U16" s="63"/>
      <c r="V16" s="63"/>
    </row>
    <row r="17" spans="1:22">
      <c r="A17" s="1018" t="s">
        <v>33</v>
      </c>
      <c r="B17" s="1019"/>
      <c r="C17" s="807"/>
      <c r="D17" s="807"/>
      <c r="E17" s="90">
        <f>IF(C17+D17=0,0,C17+D17)</f>
        <v>0</v>
      </c>
      <c r="F17" s="91" t="str">
        <f t="shared" si="0"/>
        <v/>
      </c>
      <c r="G17" s="859">
        <v>3</v>
      </c>
      <c r="H17" s="96">
        <f t="shared" si="2"/>
        <v>0</v>
      </c>
      <c r="I17" s="63"/>
      <c r="J17" s="63"/>
      <c r="K17" s="63"/>
      <c r="L17" s="63"/>
      <c r="M17" s="63"/>
      <c r="N17" s="63"/>
      <c r="O17" s="63"/>
      <c r="P17" s="63"/>
      <c r="Q17" s="63"/>
      <c r="R17" s="63"/>
      <c r="S17" s="63"/>
      <c r="T17" s="63"/>
      <c r="U17" s="63"/>
      <c r="V17" s="63"/>
    </row>
    <row r="18" spans="1:22">
      <c r="A18" s="1018" t="s">
        <v>34</v>
      </c>
      <c r="B18" s="1019"/>
      <c r="C18" s="807"/>
      <c r="D18" s="807"/>
      <c r="E18" s="90">
        <f t="shared" si="1"/>
        <v>0</v>
      </c>
      <c r="F18" s="91" t="str">
        <f t="shared" si="0"/>
        <v/>
      </c>
      <c r="G18" s="859">
        <v>8</v>
      </c>
      <c r="H18" s="96">
        <f t="shared" si="2"/>
        <v>0</v>
      </c>
      <c r="I18" s="63"/>
      <c r="J18" s="63"/>
      <c r="K18" s="63"/>
      <c r="L18" s="63"/>
      <c r="M18" s="63"/>
      <c r="N18" s="63"/>
      <c r="O18" s="63"/>
      <c r="P18" s="63"/>
      <c r="Q18" s="63"/>
      <c r="R18" s="63"/>
      <c r="S18" s="63"/>
      <c r="T18" s="63"/>
      <c r="U18" s="63"/>
      <c r="V18" s="63"/>
    </row>
    <row r="19" spans="1:22">
      <c r="A19" s="1018" t="s">
        <v>76</v>
      </c>
      <c r="B19" s="1019"/>
      <c r="C19" s="807"/>
      <c r="D19" s="807"/>
      <c r="E19" s="90">
        <f>IF(C19+D19=0,0,C19+D19)</f>
        <v>0</v>
      </c>
      <c r="F19" s="91" t="str">
        <f t="shared" si="0"/>
        <v/>
      </c>
      <c r="G19" s="859">
        <v>0</v>
      </c>
      <c r="H19" s="96">
        <f t="shared" si="2"/>
        <v>0</v>
      </c>
      <c r="I19" s="63"/>
      <c r="J19" s="63"/>
      <c r="K19" s="63"/>
      <c r="L19" s="63"/>
      <c r="M19" s="63"/>
      <c r="N19" s="63"/>
      <c r="O19" s="63"/>
      <c r="P19" s="63"/>
      <c r="Q19" s="63"/>
      <c r="R19" s="63"/>
      <c r="S19" s="63"/>
      <c r="T19" s="63"/>
      <c r="U19" s="63"/>
      <c r="V19" s="63"/>
    </row>
    <row r="20" spans="1:22">
      <c r="A20" s="1020"/>
      <c r="B20" s="1021"/>
      <c r="C20" s="807"/>
      <c r="D20" s="807"/>
      <c r="E20" s="90">
        <f>IF(C20+D20=0,0,C20+D20)</f>
        <v>0</v>
      </c>
      <c r="F20" s="91" t="str">
        <f t="shared" si="0"/>
        <v/>
      </c>
      <c r="G20" s="860">
        <v>0</v>
      </c>
      <c r="H20" s="399">
        <f t="shared" si="2"/>
        <v>0</v>
      </c>
      <c r="I20" s="63"/>
      <c r="J20" s="63"/>
      <c r="K20" s="63"/>
      <c r="L20" s="63"/>
      <c r="M20" s="63"/>
      <c r="N20" s="63"/>
      <c r="O20" s="63"/>
      <c r="P20" s="63"/>
      <c r="Q20" s="63"/>
      <c r="R20" s="63"/>
      <c r="S20" s="63"/>
      <c r="T20" s="63"/>
      <c r="U20" s="63"/>
      <c r="V20" s="63"/>
    </row>
    <row r="21" spans="1:22">
      <c r="A21" s="1028" t="s">
        <v>492</v>
      </c>
      <c r="B21" s="1029"/>
      <c r="C21" s="807"/>
      <c r="D21" s="807"/>
      <c r="E21" s="90">
        <f>IF(C21+D21=0,0,C21+D21)</f>
        <v>0</v>
      </c>
      <c r="F21" s="85" t="str">
        <f t="shared" si="0"/>
        <v/>
      </c>
      <c r="G21" s="377"/>
      <c r="H21" s="369"/>
      <c r="I21" s="63"/>
      <c r="J21" s="63"/>
      <c r="K21" s="63"/>
      <c r="L21" s="63"/>
      <c r="M21" s="63"/>
      <c r="N21" s="63"/>
      <c r="O21" s="63"/>
      <c r="P21" s="63"/>
      <c r="Q21" s="63"/>
      <c r="R21" s="63"/>
      <c r="S21" s="63"/>
      <c r="T21" s="63"/>
      <c r="U21" s="63"/>
      <c r="V21" s="63"/>
    </row>
    <row r="22" spans="1:22">
      <c r="A22" s="1031"/>
      <c r="B22" s="1032"/>
      <c r="C22" s="97"/>
      <c r="D22" s="97"/>
      <c r="E22" s="98"/>
      <c r="F22" s="792"/>
      <c r="G22" s="69"/>
      <c r="H22" s="842"/>
      <c r="I22" s="63"/>
      <c r="J22" s="63"/>
      <c r="K22" s="63"/>
      <c r="L22" s="63"/>
      <c r="M22" s="63"/>
      <c r="N22" s="63"/>
      <c r="O22" s="63"/>
      <c r="P22" s="63"/>
      <c r="Q22" s="63"/>
      <c r="R22" s="63"/>
      <c r="S22" s="63"/>
      <c r="T22" s="63"/>
      <c r="U22" s="63"/>
      <c r="V22" s="63"/>
    </row>
    <row r="23" spans="1:22" ht="15.75" thickBot="1">
      <c r="A23" s="1035" t="s">
        <v>3</v>
      </c>
      <c r="B23" s="1036"/>
      <c r="C23" s="99">
        <f>SUM(C12:C21)</f>
        <v>0</v>
      </c>
      <c r="D23" s="786">
        <f>SUM(D10:D21)</f>
        <v>0</v>
      </c>
      <c r="E23" s="100">
        <f>SUM(E9:E21)</f>
        <v>0</v>
      </c>
      <c r="F23" s="101" t="str">
        <f>IF(E23=0,"",(E23*100)/E$34)</f>
        <v/>
      </c>
      <c r="G23" s="102"/>
      <c r="H23" s="103">
        <f>ROUND(SUM(H10:H20),-2)</f>
        <v>0</v>
      </c>
      <c r="I23" s="63"/>
      <c r="J23" s="63"/>
      <c r="K23" s="63"/>
      <c r="L23" s="63"/>
      <c r="M23" s="63"/>
      <c r="N23" s="63"/>
      <c r="O23" s="63"/>
      <c r="P23" s="63"/>
      <c r="Q23" s="63"/>
      <c r="R23" s="63"/>
      <c r="S23" s="63"/>
      <c r="T23" s="63"/>
      <c r="U23" s="63"/>
      <c r="V23" s="63"/>
    </row>
    <row r="24" spans="1:22" ht="13.5" thickTop="1">
      <c r="A24" s="1026"/>
      <c r="B24" s="1027"/>
      <c r="C24" s="63"/>
      <c r="D24" s="63"/>
      <c r="E24" s="793"/>
      <c r="F24" s="794"/>
      <c r="G24" s="63"/>
      <c r="H24" s="63"/>
      <c r="I24" s="63"/>
      <c r="J24" s="63"/>
      <c r="K24" s="63"/>
      <c r="L24" s="63"/>
      <c r="M24" s="63"/>
      <c r="N24" s="63"/>
      <c r="O24" s="63"/>
      <c r="P24" s="63"/>
      <c r="Q24" s="63"/>
      <c r="R24" s="63"/>
      <c r="S24" s="63"/>
      <c r="T24" s="63"/>
      <c r="U24" s="63"/>
      <c r="V24" s="63"/>
    </row>
    <row r="25" spans="1:22">
      <c r="A25" s="1018" t="s">
        <v>26</v>
      </c>
      <c r="B25" s="1019"/>
      <c r="C25" s="807"/>
      <c r="D25" s="807"/>
      <c r="E25" s="90">
        <f>IF(C25+D25=0,0,C25+D25)</f>
        <v>0</v>
      </c>
      <c r="F25" s="91" t="str">
        <f t="shared" ref="F25:F30" si="3">IF(E25=0,"",(E25*100)/E$34)</f>
        <v/>
      </c>
      <c r="G25" s="63"/>
      <c r="H25" s="63"/>
      <c r="I25" s="63"/>
      <c r="J25" s="63"/>
      <c r="K25" s="63"/>
      <c r="L25" s="63"/>
      <c r="M25" s="63"/>
      <c r="N25" s="63"/>
      <c r="O25" s="63"/>
      <c r="P25" s="63"/>
      <c r="Q25" s="63"/>
      <c r="R25" s="63"/>
      <c r="S25" s="63"/>
      <c r="T25" s="63"/>
      <c r="U25" s="63"/>
      <c r="V25" s="63"/>
    </row>
    <row r="26" spans="1:22">
      <c r="A26" s="1018" t="s">
        <v>90</v>
      </c>
      <c r="B26" s="1030"/>
      <c r="C26" s="68"/>
      <c r="D26" s="807"/>
      <c r="E26" s="90">
        <f>IF(D26=0,0,D26)</f>
        <v>0</v>
      </c>
      <c r="F26" s="91" t="str">
        <f t="shared" si="3"/>
        <v/>
      </c>
      <c r="G26" s="63"/>
      <c r="H26" s="63"/>
      <c r="I26" s="63"/>
      <c r="J26" s="63"/>
      <c r="K26" s="63"/>
      <c r="L26" s="63"/>
      <c r="M26" s="63"/>
      <c r="N26" s="63"/>
      <c r="O26" s="63"/>
      <c r="P26" s="63"/>
      <c r="Q26" s="63"/>
      <c r="R26" s="63"/>
      <c r="S26" s="63"/>
      <c r="T26" s="63"/>
      <c r="U26" s="63"/>
      <c r="V26" s="63"/>
    </row>
    <row r="27" spans="1:22">
      <c r="A27" s="1018" t="s">
        <v>35</v>
      </c>
      <c r="B27" s="1030"/>
      <c r="C27" s="68"/>
      <c r="D27" s="807"/>
      <c r="E27" s="90">
        <f>IF(D27=0,0,D27)</f>
        <v>0</v>
      </c>
      <c r="F27" s="91" t="str">
        <f t="shared" si="3"/>
        <v/>
      </c>
      <c r="G27" s="63"/>
      <c r="H27" s="63"/>
      <c r="I27" s="63"/>
      <c r="J27" s="63"/>
      <c r="K27" s="63"/>
      <c r="L27" s="63"/>
      <c r="M27" s="63"/>
      <c r="N27" s="63"/>
      <c r="O27" s="63"/>
      <c r="P27" s="63"/>
      <c r="Q27" s="63"/>
      <c r="R27" s="63"/>
      <c r="S27" s="63"/>
      <c r="T27" s="63"/>
      <c r="U27" s="63"/>
      <c r="V27" s="63"/>
    </row>
    <row r="28" spans="1:22">
      <c r="A28" s="1018" t="s">
        <v>193</v>
      </c>
      <c r="B28" s="1030"/>
      <c r="C28" s="68"/>
      <c r="D28" s="84">
        <f>Finanzierung!J27</f>
        <v>0</v>
      </c>
      <c r="E28" s="90">
        <f>IF(D28=0,0,D28)</f>
        <v>0</v>
      </c>
      <c r="F28" s="91" t="str">
        <f t="shared" si="3"/>
        <v/>
      </c>
      <c r="G28" s="63"/>
      <c r="H28" s="63"/>
      <c r="I28" s="63"/>
      <c r="J28" s="63"/>
      <c r="K28" s="63"/>
      <c r="L28" s="63"/>
      <c r="M28" s="63"/>
      <c r="N28" s="63"/>
      <c r="O28" s="63"/>
      <c r="P28" s="63"/>
      <c r="Q28" s="63"/>
      <c r="R28" s="63"/>
      <c r="S28" s="63"/>
      <c r="T28" s="63"/>
      <c r="U28" s="63"/>
      <c r="V28" s="63"/>
    </row>
    <row r="29" spans="1:22">
      <c r="A29" s="1028" t="s">
        <v>91</v>
      </c>
      <c r="B29" s="1029"/>
      <c r="C29" s="807"/>
      <c r="D29" s="807"/>
      <c r="E29" s="90">
        <f>IF(C29+D29=0,0,C29+D29)</f>
        <v>0</v>
      </c>
      <c r="F29" s="91" t="str">
        <f t="shared" si="3"/>
        <v/>
      </c>
      <c r="G29" s="63"/>
      <c r="H29" s="63"/>
      <c r="I29" s="63"/>
      <c r="J29" s="63"/>
      <c r="K29" s="63"/>
      <c r="L29" s="63"/>
      <c r="M29" s="63"/>
      <c r="N29" s="63"/>
      <c r="O29" s="63"/>
      <c r="P29" s="63"/>
      <c r="Q29" s="63"/>
      <c r="R29" s="63"/>
      <c r="S29" s="63"/>
      <c r="T29" s="63"/>
      <c r="U29" s="63"/>
      <c r="V29" s="63"/>
    </row>
    <row r="30" spans="1:22">
      <c r="A30" s="1020" t="s">
        <v>85</v>
      </c>
      <c r="B30" s="1021"/>
      <c r="C30" s="807"/>
      <c r="D30" s="807"/>
      <c r="E30" s="90">
        <f>IF(C30+D30=0,0,C30+D30)</f>
        <v>0</v>
      </c>
      <c r="F30" s="91" t="str">
        <f t="shared" si="3"/>
        <v/>
      </c>
      <c r="G30" s="63"/>
      <c r="H30" s="63"/>
      <c r="I30" s="63"/>
      <c r="J30" s="63"/>
      <c r="K30" s="63"/>
      <c r="L30" s="63"/>
      <c r="M30" s="63"/>
      <c r="N30" s="63"/>
      <c r="O30" s="63"/>
      <c r="P30" s="63"/>
      <c r="Q30" s="63"/>
      <c r="R30" s="63"/>
      <c r="S30" s="63"/>
      <c r="T30" s="63"/>
      <c r="U30" s="63"/>
      <c r="V30" s="63"/>
    </row>
    <row r="31" spans="1:22">
      <c r="A31" s="1037"/>
      <c r="B31" s="1038"/>
      <c r="C31" s="63"/>
      <c r="D31" s="63"/>
      <c r="E31" s="795"/>
      <c r="F31" s="792"/>
      <c r="G31" s="63"/>
      <c r="H31" s="63"/>
      <c r="I31" s="63"/>
      <c r="J31" s="63"/>
      <c r="K31" s="63"/>
      <c r="L31" s="63"/>
      <c r="M31" s="63"/>
      <c r="N31" s="63"/>
      <c r="O31" s="63"/>
      <c r="P31" s="63"/>
      <c r="Q31" s="63"/>
      <c r="R31" s="63"/>
      <c r="S31" s="63"/>
      <c r="T31" s="63"/>
      <c r="U31" s="63"/>
      <c r="V31" s="63"/>
    </row>
    <row r="32" spans="1:22" ht="15">
      <c r="A32" s="1033" t="s">
        <v>87</v>
      </c>
      <c r="B32" s="1034"/>
      <c r="C32" s="796">
        <f>SUM(C25:C30)</f>
        <v>0</v>
      </c>
      <c r="D32" s="796">
        <f>SUM(D25:D30)</f>
        <v>0</v>
      </c>
      <c r="E32" s="796">
        <f>SUM(E25:E30)</f>
        <v>0</v>
      </c>
      <c r="F32" s="797" t="str">
        <f>IF(E32=0,"",(E32*100)/E$34)</f>
        <v/>
      </c>
      <c r="G32" s="63"/>
      <c r="H32" s="63"/>
      <c r="I32" s="63"/>
      <c r="J32" s="63"/>
      <c r="K32" s="63"/>
      <c r="L32" s="63"/>
      <c r="M32" s="63"/>
      <c r="N32" s="63"/>
      <c r="O32" s="63"/>
      <c r="P32" s="63"/>
      <c r="Q32" s="63"/>
      <c r="R32" s="63"/>
      <c r="S32" s="63"/>
      <c r="T32" s="63"/>
      <c r="U32" s="63"/>
      <c r="V32" s="63"/>
    </row>
    <row r="33" spans="1:22" ht="15.75" thickBot="1">
      <c r="A33" s="791"/>
      <c r="B33" s="798"/>
      <c r="C33" s="799"/>
      <c r="D33" s="799"/>
      <c r="E33" s="799"/>
      <c r="F33" s="800"/>
      <c r="G33" s="63"/>
      <c r="H33" s="63"/>
      <c r="I33" s="63"/>
      <c r="J33" s="63"/>
      <c r="K33" s="63"/>
      <c r="L33" s="63"/>
      <c r="M33" s="63"/>
      <c r="N33" s="63"/>
      <c r="O33" s="63"/>
      <c r="P33" s="63"/>
      <c r="Q33" s="63"/>
      <c r="R33" s="63"/>
      <c r="S33" s="63"/>
      <c r="T33" s="63"/>
      <c r="U33" s="63"/>
      <c r="V33" s="63"/>
    </row>
    <row r="34" spans="1:22" ht="16.5" thickTop="1" thickBot="1">
      <c r="A34" s="1024" t="s">
        <v>92</v>
      </c>
      <c r="B34" s="1025"/>
      <c r="C34" s="105">
        <f>(C23+C32)</f>
        <v>0</v>
      </c>
      <c r="D34" s="105">
        <f>(D23+D32)</f>
        <v>0</v>
      </c>
      <c r="E34" s="105">
        <f>(E23+E32)</f>
        <v>0</v>
      </c>
      <c r="F34" s="106" t="str">
        <f>IF(E34=0,"",(E34*100)/E$34)</f>
        <v/>
      </c>
      <c r="G34" s="63"/>
      <c r="H34" s="63"/>
      <c r="I34" s="63"/>
      <c r="J34" s="63"/>
      <c r="K34" s="63"/>
      <c r="L34" s="63"/>
      <c r="M34" s="63"/>
      <c r="N34" s="63"/>
      <c r="O34" s="63"/>
      <c r="P34" s="63"/>
      <c r="Q34" s="63"/>
      <c r="R34" s="63"/>
      <c r="S34" s="63"/>
      <c r="T34" s="63"/>
      <c r="U34" s="63"/>
      <c r="V34" s="63"/>
    </row>
    <row r="35" spans="1:22" ht="13.5" thickTop="1">
      <c r="A35" s="63"/>
      <c r="B35" s="63"/>
      <c r="C35" s="63"/>
      <c r="D35" s="107"/>
      <c r="E35" s="63"/>
      <c r="F35" s="63"/>
      <c r="G35" s="63"/>
      <c r="H35" s="63"/>
      <c r="I35" s="63"/>
      <c r="J35" s="63"/>
      <c r="K35" s="63"/>
      <c r="L35" s="63"/>
      <c r="M35" s="63"/>
      <c r="N35" s="63"/>
      <c r="O35" s="63"/>
      <c r="P35" s="63"/>
      <c r="Q35" s="63"/>
      <c r="R35" s="63"/>
      <c r="S35" s="63"/>
      <c r="T35" s="63"/>
      <c r="U35" s="63"/>
      <c r="V35" s="63"/>
    </row>
    <row r="36" spans="1:22">
      <c r="A36" s="63"/>
      <c r="B36" s="63"/>
      <c r="C36" s="63"/>
      <c r="D36" s="63"/>
      <c r="E36" s="108"/>
      <c r="F36" s="109"/>
      <c r="G36" s="110"/>
      <c r="H36" s="63"/>
      <c r="I36" s="63"/>
      <c r="J36" s="63"/>
      <c r="K36" s="63"/>
      <c r="L36" s="63"/>
      <c r="M36" s="63"/>
      <c r="N36" s="63"/>
      <c r="O36" s="63"/>
      <c r="P36" s="63"/>
      <c r="Q36" s="63"/>
      <c r="R36" s="63"/>
      <c r="S36" s="63"/>
      <c r="T36" s="63"/>
      <c r="U36" s="63"/>
      <c r="V36" s="63"/>
    </row>
    <row r="37" spans="1:22">
      <c r="A37" s="63"/>
      <c r="B37" s="63"/>
      <c r="C37" s="63"/>
      <c r="D37" s="63"/>
      <c r="E37" s="63"/>
      <c r="F37" s="63"/>
      <c r="G37" s="63"/>
      <c r="H37" s="63"/>
      <c r="I37" s="63"/>
      <c r="J37" s="63"/>
      <c r="K37" s="63"/>
      <c r="L37" s="63"/>
      <c r="M37" s="63"/>
      <c r="N37" s="63"/>
      <c r="O37" s="63"/>
      <c r="P37" s="63"/>
      <c r="Q37" s="63"/>
      <c r="R37" s="63"/>
      <c r="S37" s="63"/>
      <c r="T37" s="63"/>
      <c r="U37" s="63"/>
      <c r="V37" s="63"/>
    </row>
    <row r="38" spans="1:22">
      <c r="A38" s="63"/>
      <c r="B38" s="63"/>
      <c r="C38" s="63"/>
      <c r="D38" s="63"/>
      <c r="E38" s="63"/>
      <c r="F38" s="63"/>
      <c r="G38" s="63"/>
      <c r="H38" s="63"/>
      <c r="I38" s="63"/>
      <c r="J38" s="63"/>
      <c r="K38" s="63"/>
      <c r="L38" s="63"/>
      <c r="M38" s="63"/>
      <c r="N38" s="63"/>
      <c r="O38" s="63"/>
      <c r="P38" s="63"/>
      <c r="Q38" s="63"/>
      <c r="R38" s="63"/>
      <c r="S38" s="63"/>
      <c r="T38" s="63"/>
      <c r="U38" s="63"/>
      <c r="V38" s="63"/>
    </row>
    <row r="39" spans="1:22">
      <c r="A39" s="63"/>
      <c r="B39" s="63"/>
      <c r="C39" s="63"/>
      <c r="D39" s="63"/>
      <c r="E39" s="63"/>
      <c r="F39" s="63"/>
      <c r="G39" s="63"/>
      <c r="H39" s="63"/>
      <c r="I39" s="63"/>
      <c r="J39" s="63"/>
      <c r="K39" s="63"/>
      <c r="L39" s="63"/>
      <c r="M39" s="63"/>
      <c r="N39" s="63"/>
      <c r="O39" s="63"/>
      <c r="P39" s="63"/>
      <c r="Q39" s="63"/>
      <c r="R39" s="63"/>
      <c r="S39" s="63"/>
      <c r="T39" s="63"/>
      <c r="U39" s="63"/>
      <c r="V39" s="63"/>
    </row>
    <row r="40" spans="1:22">
      <c r="A40" s="63"/>
      <c r="B40" s="63"/>
      <c r="C40" s="63"/>
      <c r="D40" s="63"/>
      <c r="E40" s="63"/>
      <c r="F40" s="63"/>
      <c r="G40" s="63"/>
      <c r="H40" s="63"/>
      <c r="I40" s="63"/>
      <c r="J40" s="63"/>
      <c r="K40" s="63"/>
      <c r="L40" s="63"/>
      <c r="M40" s="63"/>
      <c r="N40" s="63"/>
      <c r="O40" s="63"/>
      <c r="P40" s="63"/>
      <c r="Q40" s="63"/>
      <c r="R40" s="63"/>
      <c r="S40" s="63"/>
      <c r="T40" s="63"/>
      <c r="U40" s="63"/>
      <c r="V40" s="63"/>
    </row>
    <row r="41" spans="1:22">
      <c r="A41" s="63"/>
      <c r="B41" s="63"/>
      <c r="C41" s="63"/>
      <c r="D41" s="63"/>
      <c r="E41" s="63"/>
      <c r="F41" s="63"/>
      <c r="G41" s="63"/>
      <c r="H41" s="63"/>
      <c r="I41" s="63"/>
      <c r="J41" s="63"/>
      <c r="K41" s="63"/>
      <c r="L41" s="63"/>
      <c r="M41" s="63"/>
      <c r="N41" s="63"/>
      <c r="O41" s="63"/>
      <c r="P41" s="63"/>
      <c r="Q41" s="63"/>
      <c r="R41" s="63"/>
      <c r="S41" s="63"/>
      <c r="T41" s="63"/>
      <c r="U41" s="63"/>
      <c r="V41" s="63"/>
    </row>
    <row r="42" spans="1:22">
      <c r="A42" s="63"/>
      <c r="B42" s="63"/>
      <c r="C42" s="63"/>
      <c r="D42" s="63"/>
      <c r="E42" s="63"/>
      <c r="F42" s="63"/>
      <c r="G42" s="63"/>
      <c r="H42" s="63"/>
      <c r="I42" s="63"/>
      <c r="J42" s="63"/>
      <c r="K42" s="63"/>
      <c r="L42" s="63"/>
      <c r="M42" s="63"/>
      <c r="N42" s="63"/>
      <c r="O42" s="63"/>
      <c r="P42" s="63"/>
      <c r="Q42" s="63"/>
      <c r="R42" s="63"/>
      <c r="S42" s="63"/>
      <c r="T42" s="63"/>
      <c r="U42" s="63"/>
      <c r="V42" s="63"/>
    </row>
    <row r="43" spans="1:22">
      <c r="A43" s="63"/>
      <c r="B43" s="63"/>
      <c r="C43" s="63"/>
      <c r="D43" s="63"/>
      <c r="E43" s="63"/>
      <c r="F43" s="63"/>
      <c r="G43" s="63"/>
      <c r="H43" s="63"/>
      <c r="I43" s="63"/>
      <c r="J43" s="63"/>
      <c r="K43" s="63"/>
      <c r="L43" s="63"/>
      <c r="M43" s="63"/>
      <c r="N43" s="63"/>
      <c r="O43" s="63"/>
      <c r="P43" s="63"/>
      <c r="Q43" s="63"/>
      <c r="R43" s="63"/>
      <c r="S43" s="63"/>
      <c r="T43" s="63"/>
      <c r="U43" s="63"/>
      <c r="V43" s="63"/>
    </row>
    <row r="44" spans="1:22">
      <c r="A44" s="63"/>
      <c r="B44" s="63"/>
      <c r="C44" s="63"/>
      <c r="D44" s="63"/>
      <c r="E44" s="63"/>
      <c r="F44" s="63"/>
      <c r="G44" s="63"/>
      <c r="H44" s="63"/>
      <c r="I44" s="63"/>
      <c r="J44" s="63"/>
      <c r="K44" s="63"/>
      <c r="L44" s="63"/>
      <c r="M44" s="63"/>
      <c r="N44" s="63"/>
      <c r="O44" s="63"/>
      <c r="P44" s="63"/>
      <c r="Q44" s="63"/>
      <c r="R44" s="63"/>
      <c r="S44" s="63"/>
      <c r="T44" s="63"/>
      <c r="U44" s="63"/>
      <c r="V44" s="63"/>
    </row>
    <row r="45" spans="1:22">
      <c r="A45" s="63"/>
      <c r="B45" s="63"/>
      <c r="C45" s="63"/>
      <c r="D45" s="63"/>
      <c r="E45" s="63"/>
      <c r="F45" s="63"/>
      <c r="G45" s="63"/>
      <c r="H45" s="63"/>
      <c r="I45" s="63"/>
      <c r="J45" s="63"/>
      <c r="K45" s="63"/>
      <c r="L45" s="63"/>
      <c r="M45" s="63"/>
      <c r="N45" s="63"/>
      <c r="O45" s="63"/>
      <c r="P45" s="63"/>
      <c r="Q45" s="63"/>
      <c r="R45" s="63"/>
      <c r="S45" s="63"/>
      <c r="T45" s="63"/>
      <c r="U45" s="63"/>
      <c r="V45" s="63"/>
    </row>
    <row r="46" spans="1:22">
      <c r="A46" s="63"/>
      <c r="B46" s="63"/>
      <c r="C46" s="63"/>
      <c r="D46" s="63"/>
      <c r="E46" s="63"/>
      <c r="F46" s="63"/>
      <c r="G46" s="63"/>
      <c r="H46" s="63"/>
      <c r="I46" s="63"/>
      <c r="J46" s="63"/>
      <c r="K46" s="63"/>
      <c r="L46" s="63"/>
      <c r="M46" s="63"/>
      <c r="N46" s="63"/>
      <c r="O46" s="63"/>
      <c r="P46" s="63"/>
      <c r="Q46" s="63"/>
      <c r="R46" s="63"/>
      <c r="S46" s="63"/>
      <c r="T46" s="63"/>
      <c r="U46" s="63"/>
      <c r="V46" s="63"/>
    </row>
    <row r="47" spans="1:22">
      <c r="A47" s="63"/>
      <c r="B47" s="63"/>
      <c r="C47" s="63"/>
      <c r="D47" s="63"/>
      <c r="E47" s="63"/>
      <c r="F47" s="63"/>
      <c r="G47" s="63"/>
      <c r="H47" s="63"/>
      <c r="I47" s="63"/>
      <c r="J47" s="63"/>
      <c r="K47" s="63"/>
      <c r="L47" s="63"/>
      <c r="M47" s="63"/>
      <c r="N47" s="63"/>
      <c r="O47" s="63"/>
      <c r="P47" s="63"/>
      <c r="Q47" s="63"/>
      <c r="R47" s="63"/>
      <c r="S47" s="63"/>
      <c r="T47" s="63"/>
      <c r="U47" s="63"/>
      <c r="V47" s="63"/>
    </row>
    <row r="48" spans="1:22">
      <c r="A48" s="63"/>
      <c r="B48" s="63"/>
      <c r="C48" s="63"/>
      <c r="D48" s="63"/>
      <c r="E48" s="63"/>
      <c r="F48" s="63"/>
      <c r="G48" s="63"/>
      <c r="H48" s="63"/>
      <c r="I48" s="63"/>
      <c r="J48" s="63"/>
      <c r="K48" s="63"/>
      <c r="L48" s="63"/>
      <c r="M48" s="63"/>
      <c r="N48" s="63"/>
      <c r="O48" s="63"/>
      <c r="P48" s="63"/>
      <c r="Q48" s="63"/>
      <c r="R48" s="63"/>
      <c r="S48" s="63"/>
      <c r="T48" s="63"/>
      <c r="U48" s="63"/>
      <c r="V48" s="63"/>
    </row>
    <row r="49" spans="1:22">
      <c r="A49" s="63"/>
      <c r="B49" s="63"/>
      <c r="C49" s="63"/>
      <c r="D49" s="63"/>
      <c r="E49" s="63"/>
      <c r="F49" s="63"/>
      <c r="G49" s="63"/>
      <c r="H49" s="63"/>
      <c r="I49" s="63"/>
      <c r="J49" s="63"/>
      <c r="K49" s="63"/>
      <c r="L49" s="63"/>
      <c r="M49" s="63"/>
      <c r="N49" s="63"/>
      <c r="O49" s="63"/>
      <c r="P49" s="63"/>
      <c r="Q49" s="63"/>
      <c r="R49" s="63"/>
      <c r="S49" s="63"/>
      <c r="T49" s="63"/>
      <c r="U49" s="63"/>
      <c r="V49" s="63"/>
    </row>
    <row r="50" spans="1:22">
      <c r="A50" s="63"/>
      <c r="B50" s="63"/>
      <c r="C50" s="63"/>
      <c r="D50" s="63"/>
      <c r="E50" s="63"/>
      <c r="F50" s="63"/>
      <c r="G50" s="63"/>
      <c r="H50" s="63"/>
      <c r="I50" s="63"/>
      <c r="J50" s="63"/>
      <c r="K50" s="63"/>
      <c r="L50" s="63"/>
      <c r="M50" s="63"/>
      <c r="N50" s="63"/>
      <c r="O50" s="63"/>
      <c r="P50" s="63"/>
      <c r="Q50" s="63"/>
      <c r="R50" s="63"/>
      <c r="S50" s="63"/>
      <c r="T50" s="63"/>
      <c r="U50" s="63"/>
      <c r="V50" s="63"/>
    </row>
    <row r="51" spans="1:22">
      <c r="A51" s="63"/>
      <c r="B51" s="63"/>
      <c r="C51" s="63"/>
      <c r="D51" s="63"/>
      <c r="E51" s="63"/>
      <c r="F51" s="63"/>
      <c r="G51" s="63"/>
      <c r="H51" s="63"/>
      <c r="I51" s="63"/>
      <c r="J51" s="63"/>
      <c r="K51" s="63"/>
      <c r="L51" s="63"/>
      <c r="M51" s="63"/>
      <c r="N51" s="63"/>
      <c r="O51" s="63"/>
      <c r="P51" s="63"/>
      <c r="Q51" s="63"/>
      <c r="R51" s="63"/>
      <c r="S51" s="63"/>
      <c r="T51" s="63"/>
      <c r="U51" s="63"/>
      <c r="V51" s="63"/>
    </row>
    <row r="52" spans="1:22">
      <c r="A52" s="63"/>
      <c r="B52" s="63"/>
      <c r="C52" s="63"/>
      <c r="D52" s="63"/>
      <c r="E52" s="63"/>
      <c r="F52" s="63"/>
      <c r="G52" s="63"/>
      <c r="H52" s="63"/>
      <c r="I52" s="63"/>
      <c r="J52" s="63"/>
      <c r="K52" s="63"/>
      <c r="L52" s="63"/>
      <c r="M52" s="63"/>
      <c r="N52" s="63"/>
      <c r="O52" s="63"/>
      <c r="P52" s="63"/>
      <c r="Q52" s="63"/>
      <c r="R52" s="63"/>
      <c r="S52" s="63"/>
      <c r="T52" s="63"/>
      <c r="U52" s="63"/>
      <c r="V52" s="63"/>
    </row>
    <row r="53" spans="1:22">
      <c r="A53" s="63"/>
      <c r="B53" s="63"/>
      <c r="C53" s="63"/>
      <c r="D53" s="63"/>
      <c r="E53" s="63"/>
      <c r="F53" s="63"/>
      <c r="G53" s="63"/>
      <c r="H53" s="63"/>
      <c r="I53" s="63"/>
      <c r="J53" s="63"/>
      <c r="K53" s="63"/>
      <c r="L53" s="63"/>
      <c r="M53" s="63"/>
      <c r="N53" s="63"/>
      <c r="O53" s="63"/>
      <c r="P53" s="63"/>
      <c r="Q53" s="63"/>
      <c r="R53" s="63"/>
      <c r="S53" s="63"/>
      <c r="T53" s="63"/>
      <c r="U53" s="63"/>
      <c r="V53" s="63"/>
    </row>
    <row r="54" spans="1:22">
      <c r="A54" s="63"/>
      <c r="B54" s="63"/>
      <c r="C54" s="63"/>
      <c r="D54" s="63"/>
      <c r="E54" s="63"/>
      <c r="F54" s="63"/>
      <c r="G54" s="63"/>
      <c r="H54" s="63"/>
      <c r="I54" s="63"/>
      <c r="J54" s="63"/>
      <c r="K54" s="63"/>
      <c r="L54" s="63"/>
      <c r="M54" s="63"/>
      <c r="N54" s="63"/>
      <c r="O54" s="63"/>
      <c r="P54" s="63"/>
      <c r="Q54" s="63"/>
      <c r="R54" s="63"/>
      <c r="S54" s="63"/>
      <c r="T54" s="63"/>
      <c r="U54" s="63"/>
      <c r="V54" s="63"/>
    </row>
    <row r="55" spans="1:22">
      <c r="A55" s="63"/>
      <c r="B55" s="63"/>
      <c r="C55" s="63"/>
      <c r="D55" s="63"/>
      <c r="E55" s="63"/>
      <c r="F55" s="63"/>
      <c r="G55" s="63"/>
      <c r="H55" s="63"/>
      <c r="I55" s="63"/>
      <c r="J55" s="63"/>
      <c r="K55" s="63"/>
      <c r="L55" s="63"/>
      <c r="M55" s="63"/>
      <c r="N55" s="63"/>
      <c r="O55" s="63"/>
      <c r="P55" s="63"/>
      <c r="Q55" s="63"/>
      <c r="R55" s="63"/>
      <c r="S55" s="63"/>
      <c r="T55" s="63"/>
      <c r="U55" s="63"/>
      <c r="V55" s="63"/>
    </row>
    <row r="56" spans="1:22">
      <c r="A56" s="63"/>
      <c r="B56" s="63"/>
      <c r="C56" s="63"/>
      <c r="D56" s="63"/>
      <c r="E56" s="63"/>
      <c r="F56" s="63"/>
      <c r="G56" s="63"/>
      <c r="H56" s="63"/>
      <c r="I56" s="63"/>
      <c r="J56" s="63"/>
      <c r="K56" s="63"/>
      <c r="L56" s="63"/>
      <c r="M56" s="63"/>
      <c r="N56" s="63"/>
      <c r="O56" s="63"/>
      <c r="P56" s="63"/>
      <c r="Q56" s="63"/>
      <c r="R56" s="63"/>
      <c r="S56" s="63"/>
      <c r="T56" s="63"/>
      <c r="U56" s="63"/>
      <c r="V56" s="63"/>
    </row>
    <row r="57" spans="1:22">
      <c r="A57" s="63"/>
      <c r="B57" s="63"/>
      <c r="C57" s="63"/>
      <c r="D57" s="63"/>
      <c r="E57" s="63"/>
      <c r="F57" s="63"/>
      <c r="G57" s="63"/>
      <c r="H57" s="63"/>
      <c r="I57" s="63"/>
      <c r="J57" s="63"/>
      <c r="K57" s="63"/>
      <c r="L57" s="63"/>
      <c r="M57" s="63"/>
      <c r="N57" s="63"/>
      <c r="O57" s="63"/>
      <c r="P57" s="63"/>
      <c r="Q57" s="63"/>
      <c r="R57" s="63"/>
      <c r="S57" s="63"/>
      <c r="T57" s="63"/>
      <c r="U57" s="63"/>
      <c r="V57" s="63"/>
    </row>
    <row r="58" spans="1:22">
      <c r="A58" s="63"/>
      <c r="B58" s="63"/>
      <c r="C58" s="63"/>
      <c r="D58" s="63"/>
      <c r="E58" s="63"/>
      <c r="F58" s="63"/>
      <c r="G58" s="63"/>
      <c r="H58" s="63"/>
      <c r="I58" s="63"/>
      <c r="J58" s="63"/>
      <c r="K58" s="63"/>
      <c r="L58" s="63"/>
      <c r="M58" s="63"/>
      <c r="N58" s="63"/>
      <c r="O58" s="63"/>
      <c r="P58" s="63"/>
      <c r="Q58" s="63"/>
      <c r="R58" s="63"/>
      <c r="S58" s="63"/>
      <c r="T58" s="63"/>
      <c r="U58" s="63"/>
      <c r="V58" s="63"/>
    </row>
    <row r="59" spans="1:22">
      <c r="A59" s="63"/>
      <c r="B59" s="63"/>
      <c r="C59" s="63"/>
      <c r="D59" s="63"/>
      <c r="E59" s="63"/>
      <c r="F59" s="63"/>
      <c r="G59" s="63"/>
      <c r="H59" s="63"/>
      <c r="I59" s="63"/>
      <c r="J59" s="63"/>
      <c r="K59" s="63"/>
      <c r="L59" s="63"/>
      <c r="M59" s="63"/>
      <c r="N59" s="63"/>
      <c r="O59" s="63"/>
      <c r="P59" s="63"/>
      <c r="Q59" s="63"/>
      <c r="R59" s="63"/>
      <c r="S59" s="63"/>
      <c r="T59" s="63"/>
      <c r="U59" s="63"/>
      <c r="V59" s="63"/>
    </row>
    <row r="60" spans="1:22">
      <c r="A60" s="63"/>
      <c r="B60" s="63"/>
      <c r="C60" s="63"/>
      <c r="D60" s="63"/>
      <c r="E60" s="63"/>
      <c r="F60" s="63"/>
      <c r="G60" s="63"/>
      <c r="H60" s="63"/>
      <c r="I60" s="63"/>
      <c r="J60" s="63"/>
      <c r="K60" s="63"/>
      <c r="L60" s="63"/>
      <c r="M60" s="63"/>
      <c r="N60" s="63"/>
      <c r="O60" s="63"/>
      <c r="P60" s="63"/>
      <c r="Q60" s="63"/>
      <c r="R60" s="63"/>
      <c r="S60" s="63"/>
      <c r="T60" s="63"/>
      <c r="U60" s="63"/>
      <c r="V60" s="63"/>
    </row>
    <row r="61" spans="1:22">
      <c r="A61" s="63"/>
      <c r="B61" s="63"/>
      <c r="C61" s="63"/>
      <c r="D61" s="63"/>
      <c r="E61" s="63"/>
      <c r="F61" s="63"/>
      <c r="G61" s="63"/>
      <c r="H61" s="63"/>
      <c r="I61" s="63"/>
      <c r="J61" s="63"/>
      <c r="K61" s="63"/>
      <c r="L61" s="63"/>
      <c r="M61" s="63"/>
      <c r="N61" s="63"/>
      <c r="O61" s="63"/>
      <c r="P61" s="63"/>
      <c r="Q61" s="63"/>
      <c r="R61" s="63"/>
      <c r="S61" s="63"/>
      <c r="T61" s="63"/>
      <c r="U61" s="63"/>
      <c r="V61" s="63"/>
    </row>
    <row r="62" spans="1:22">
      <c r="A62" s="63"/>
      <c r="B62" s="63"/>
      <c r="C62" s="63"/>
      <c r="D62" s="63"/>
      <c r="E62" s="63"/>
      <c r="F62" s="63"/>
      <c r="G62" s="63"/>
      <c r="H62" s="63"/>
      <c r="I62" s="63"/>
      <c r="J62" s="63"/>
      <c r="K62" s="63"/>
      <c r="L62" s="63"/>
      <c r="M62" s="63"/>
      <c r="N62" s="63"/>
      <c r="O62" s="63"/>
      <c r="P62" s="63"/>
      <c r="Q62" s="63"/>
      <c r="R62" s="63"/>
      <c r="S62" s="63"/>
      <c r="T62" s="63"/>
      <c r="U62" s="63"/>
      <c r="V62" s="63"/>
    </row>
    <row r="63" spans="1:22">
      <c r="A63" s="63"/>
      <c r="B63" s="63"/>
      <c r="C63" s="63"/>
      <c r="D63" s="63"/>
      <c r="E63" s="63"/>
      <c r="F63" s="63"/>
      <c r="G63" s="63"/>
      <c r="H63" s="63"/>
      <c r="I63" s="63"/>
      <c r="J63" s="63"/>
      <c r="K63" s="63"/>
      <c r="L63" s="63"/>
      <c r="M63" s="63"/>
      <c r="N63" s="63"/>
      <c r="O63" s="63"/>
      <c r="P63" s="63"/>
      <c r="Q63" s="63"/>
      <c r="R63" s="63"/>
      <c r="S63" s="63"/>
      <c r="T63" s="63"/>
      <c r="U63" s="63"/>
      <c r="V63" s="63"/>
    </row>
    <row r="64" spans="1:22">
      <c r="A64" s="63"/>
      <c r="B64" s="63"/>
      <c r="C64" s="63"/>
      <c r="D64" s="63"/>
      <c r="E64" s="63"/>
      <c r="F64" s="63"/>
      <c r="G64" s="63"/>
      <c r="H64" s="63"/>
      <c r="I64" s="63"/>
      <c r="J64" s="63"/>
      <c r="K64" s="63"/>
      <c r="L64" s="63"/>
      <c r="M64" s="63"/>
      <c r="N64" s="63"/>
      <c r="O64" s="63"/>
      <c r="P64" s="63"/>
      <c r="Q64" s="63"/>
      <c r="R64" s="63"/>
      <c r="S64" s="63"/>
      <c r="T64" s="63"/>
      <c r="U64" s="63"/>
      <c r="V64" s="63"/>
    </row>
    <row r="65" spans="1:22">
      <c r="A65" s="63"/>
      <c r="B65" s="63"/>
      <c r="C65" s="63"/>
      <c r="D65" s="63"/>
      <c r="E65" s="63"/>
      <c r="F65" s="63"/>
      <c r="G65" s="63"/>
      <c r="H65" s="63"/>
      <c r="I65" s="63"/>
      <c r="J65" s="63"/>
      <c r="K65" s="63"/>
      <c r="L65" s="63"/>
      <c r="M65" s="63"/>
      <c r="N65" s="63"/>
      <c r="O65" s="63"/>
      <c r="P65" s="63"/>
      <c r="Q65" s="63"/>
      <c r="R65" s="63"/>
      <c r="S65" s="63"/>
      <c r="T65" s="63"/>
      <c r="U65" s="63"/>
      <c r="V65" s="63"/>
    </row>
    <row r="66" spans="1:22">
      <c r="A66" s="63"/>
      <c r="B66" s="63"/>
      <c r="C66" s="63"/>
      <c r="D66" s="63"/>
      <c r="E66" s="63"/>
      <c r="F66" s="63"/>
      <c r="G66" s="63"/>
      <c r="H66" s="63"/>
      <c r="I66" s="63"/>
      <c r="J66" s="63"/>
      <c r="K66" s="63"/>
      <c r="L66" s="63"/>
      <c r="M66" s="63"/>
      <c r="N66" s="63"/>
      <c r="O66" s="63"/>
      <c r="P66" s="63"/>
      <c r="Q66" s="63"/>
      <c r="R66" s="63"/>
      <c r="S66" s="63"/>
      <c r="T66" s="63"/>
      <c r="U66" s="63"/>
      <c r="V66" s="63"/>
    </row>
    <row r="67" spans="1:22">
      <c r="A67" s="63"/>
      <c r="B67" s="63"/>
      <c r="C67" s="63"/>
      <c r="D67" s="63"/>
      <c r="E67" s="63"/>
      <c r="F67" s="63"/>
      <c r="G67" s="63"/>
      <c r="H67" s="63"/>
      <c r="I67" s="63"/>
      <c r="J67" s="63"/>
      <c r="K67" s="63"/>
      <c r="L67" s="63"/>
      <c r="M67" s="63"/>
      <c r="N67" s="63"/>
      <c r="O67" s="63"/>
      <c r="P67" s="63"/>
      <c r="Q67" s="63"/>
      <c r="R67" s="63"/>
      <c r="S67" s="63"/>
      <c r="T67" s="63"/>
      <c r="U67" s="63"/>
      <c r="V67" s="63"/>
    </row>
  </sheetData>
  <sheetProtection sheet="1" objects="1" scenarios="1"/>
  <mergeCells count="28">
    <mergeCell ref="G2:H2"/>
    <mergeCell ref="C6:F6"/>
    <mergeCell ref="A6:B6"/>
    <mergeCell ref="A7:B7"/>
    <mergeCell ref="A8:B8"/>
    <mergeCell ref="A11:B11"/>
    <mergeCell ref="A34:B34"/>
    <mergeCell ref="A24:B24"/>
    <mergeCell ref="A21:B21"/>
    <mergeCell ref="A25:B25"/>
    <mergeCell ref="A26:B26"/>
    <mergeCell ref="A22:B22"/>
    <mergeCell ref="A32:B32"/>
    <mergeCell ref="A28:B28"/>
    <mergeCell ref="A27:B27"/>
    <mergeCell ref="A23:B23"/>
    <mergeCell ref="A29:B29"/>
    <mergeCell ref="A30:B30"/>
    <mergeCell ref="A31:B31"/>
    <mergeCell ref="A12:B12"/>
    <mergeCell ref="A17:B17"/>
    <mergeCell ref="A18:B18"/>
    <mergeCell ref="A19:B19"/>
    <mergeCell ref="A20:B20"/>
    <mergeCell ref="A13:B13"/>
    <mergeCell ref="A14:B14"/>
    <mergeCell ref="A15:B15"/>
    <mergeCell ref="A16:B16"/>
  </mergeCells>
  <conditionalFormatting sqref="B10">
    <cfRule type="expression" dxfId="3" priority="1" stopIfTrue="1">
      <formula>$A$10="Unternehmenskauf"</formula>
    </cfRule>
    <cfRule type="expression" dxfId="2" priority="3" stopIfTrue="1">
      <formula>$A$10="Geschäftsanteile"</formula>
    </cfRule>
    <cfRule type="expression" dxfId="1" priority="4" stopIfTrue="1">
      <formula>$B$10=""</formula>
    </cfRule>
  </conditionalFormatting>
  <hyperlinks>
    <hyperlink ref="G2" location="Startseite!D7" display="zurück zur Startseite" xr:uid="{00000000-0004-0000-0300-000000000000}"/>
  </hyperlinks>
  <printOptions horizontalCentered="1"/>
  <pageMargins left="0.47244094488188981" right="0.39370078740157483" top="0.78740157480314965" bottom="0" header="0.51181102362204722" footer="0.51181102362204722"/>
  <pageSetup paperSize="9" firstPageNumber="6" orientation="landscape" useFirstPageNumber="1" horizontalDpi="1200" verticalDpi="1200" r:id="rId1"/>
  <headerFooter>
    <oddFooter>&amp;L&amp;D&amp;RCopyright: Handwerkskammer Düsseldorf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tabColor rgb="FFFFFFCC"/>
  </sheetPr>
  <dimension ref="A2:CD78"/>
  <sheetViews>
    <sheetView showGridLines="0" zoomScaleNormal="100" zoomScaleSheetLayoutView="82" workbookViewId="0">
      <selection activeCell="C11" sqref="C11"/>
    </sheetView>
  </sheetViews>
  <sheetFormatPr baseColWidth="10" defaultRowHeight="12.75"/>
  <cols>
    <col min="1" max="1" width="18.7109375" style="2" customWidth="1"/>
    <col min="2" max="2" width="24.5703125" style="2" customWidth="1"/>
    <col min="3" max="3" width="13.85546875" style="2" customWidth="1"/>
    <col min="4" max="4" width="10" style="2" customWidth="1"/>
    <col min="5" max="5" width="12.7109375" style="2" customWidth="1"/>
    <col min="6" max="6" width="9.140625" style="2" customWidth="1"/>
    <col min="7" max="7" width="10.85546875" style="2" customWidth="1"/>
    <col min="8" max="8" width="11.5703125" style="2" customWidth="1"/>
    <col min="9" max="9" width="11" style="2" customWidth="1"/>
    <col min="10" max="10" width="9" style="2" customWidth="1"/>
    <col min="11" max="16384" width="11.42578125" style="2"/>
  </cols>
  <sheetData>
    <row r="2" spans="1:82">
      <c r="I2" s="1013" t="s">
        <v>518</v>
      </c>
      <c r="J2" s="1015"/>
    </row>
    <row r="3" spans="1:82" ht="15.75">
      <c r="A3" s="65" t="str">
        <f>CONCATENATE("Finanzierungsplan des Unternehmens: ",Startseite!C14)</f>
        <v xml:space="preserve">Finanzierungsplan des Unternehmens: </v>
      </c>
      <c r="B3" s="68"/>
      <c r="C3" s="63"/>
      <c r="D3" s="63"/>
      <c r="E3" s="63"/>
      <c r="F3" s="63"/>
      <c r="G3" s="63"/>
      <c r="H3" s="63"/>
      <c r="I3" s="63"/>
      <c r="J3" s="63"/>
      <c r="M3" s="63"/>
      <c r="N3" s="63"/>
      <c r="O3" s="63"/>
      <c r="P3" s="63"/>
      <c r="Q3" s="63"/>
      <c r="R3" s="63"/>
      <c r="S3" s="63"/>
      <c r="T3" s="63"/>
      <c r="U3" s="63"/>
      <c r="V3" s="63"/>
      <c r="W3" s="63"/>
      <c r="X3" s="63"/>
      <c r="Y3" s="63"/>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row>
    <row r="4" spans="1:82">
      <c r="A4" s="63"/>
      <c r="B4" s="63"/>
      <c r="C4" s="63"/>
      <c r="D4" s="63"/>
      <c r="E4" s="63"/>
      <c r="F4" s="63"/>
      <c r="G4" s="63"/>
      <c r="H4" s="63"/>
      <c r="I4" s="63"/>
      <c r="J4" s="63"/>
      <c r="K4" s="1048"/>
      <c r="L4" s="1048"/>
      <c r="M4" s="63"/>
      <c r="N4" s="63"/>
      <c r="O4" s="63"/>
      <c r="P4" s="63"/>
      <c r="Q4" s="63"/>
      <c r="R4" s="63"/>
      <c r="S4" s="63"/>
      <c r="T4" s="63"/>
      <c r="U4" s="63"/>
      <c r="V4" s="63"/>
      <c r="W4" s="63"/>
      <c r="X4" s="63"/>
      <c r="Y4" s="63"/>
      <c r="BC4" s="5"/>
      <c r="BD4" s="6"/>
      <c r="BE4" s="5"/>
      <c r="BF4" s="5"/>
      <c r="BG4" s="5"/>
      <c r="BH4" s="5"/>
      <c r="BI4" s="6"/>
      <c r="BJ4" s="5"/>
      <c r="BK4" s="5"/>
      <c r="BL4" s="5"/>
      <c r="BM4" s="5"/>
      <c r="BN4" s="6"/>
      <c r="BO4" s="5"/>
      <c r="BP4" s="5"/>
      <c r="BQ4" s="5"/>
      <c r="BR4" s="5"/>
      <c r="BS4" s="6"/>
      <c r="BT4" s="5"/>
      <c r="BU4" s="5"/>
      <c r="BV4" s="5"/>
      <c r="BW4" s="5"/>
      <c r="BX4" s="5"/>
      <c r="BY4" s="5"/>
      <c r="BZ4" s="5"/>
      <c r="CA4" s="5"/>
      <c r="CB4" s="5"/>
      <c r="CC4" s="5"/>
      <c r="CD4" s="5"/>
    </row>
    <row r="5" spans="1:82">
      <c r="A5" s="129"/>
      <c r="B5" s="129"/>
      <c r="C5" s="130" t="s">
        <v>30</v>
      </c>
      <c r="D5" s="131" t="s">
        <v>1</v>
      </c>
      <c r="E5" s="63"/>
      <c r="F5" s="63"/>
      <c r="G5" s="63"/>
      <c r="H5" s="63"/>
      <c r="I5" s="63"/>
      <c r="J5" s="63"/>
      <c r="K5" s="63"/>
      <c r="L5" s="63"/>
      <c r="M5" s="63"/>
      <c r="N5" s="63"/>
      <c r="O5" s="63"/>
      <c r="P5" s="63"/>
      <c r="Q5" s="63"/>
      <c r="R5" s="63"/>
      <c r="S5" s="63"/>
      <c r="T5" s="63"/>
      <c r="U5" s="63"/>
      <c r="V5" s="63"/>
      <c r="W5" s="63"/>
      <c r="X5" s="63"/>
      <c r="Y5" s="63"/>
      <c r="BC5" s="5"/>
      <c r="BD5" s="8"/>
      <c r="BE5" s="5"/>
      <c r="BF5" s="5"/>
      <c r="BG5" s="5"/>
      <c r="BH5" s="5"/>
      <c r="BI5" s="8"/>
      <c r="BJ5" s="5"/>
      <c r="BK5" s="5"/>
      <c r="BL5" s="5"/>
      <c r="BM5" s="5"/>
      <c r="BN5" s="8"/>
      <c r="BO5" s="5"/>
      <c r="BP5" s="5"/>
      <c r="BQ5" s="5"/>
      <c r="BR5" s="5"/>
      <c r="BS5" s="8"/>
      <c r="BT5" s="5"/>
      <c r="BU5" s="5"/>
      <c r="BV5" s="5"/>
      <c r="BW5" s="5"/>
      <c r="BX5" s="5"/>
      <c r="BY5" s="5"/>
      <c r="BZ5" s="5"/>
      <c r="CA5" s="5"/>
      <c r="CB5" s="5"/>
      <c r="CC5" s="5"/>
      <c r="CD5" s="5"/>
    </row>
    <row r="6" spans="1:82" ht="15">
      <c r="A6" s="977" t="s">
        <v>88</v>
      </c>
      <c r="B6" s="446"/>
      <c r="C6" s="980">
        <f>Kapitalbedarf!E34</f>
        <v>0</v>
      </c>
      <c r="D6" s="981">
        <v>100</v>
      </c>
      <c r="E6" s="63"/>
      <c r="F6" s="63"/>
      <c r="G6" s="63"/>
      <c r="H6" s="63"/>
      <c r="I6" s="63"/>
      <c r="J6" s="63"/>
      <c r="K6" s="63"/>
      <c r="L6" s="63"/>
      <c r="M6" s="63"/>
      <c r="N6" s="63"/>
      <c r="O6" s="63"/>
      <c r="P6" s="63"/>
      <c r="Q6" s="63"/>
      <c r="R6" s="63"/>
      <c r="S6" s="63"/>
      <c r="T6" s="63"/>
      <c r="U6" s="63"/>
      <c r="V6" s="63"/>
      <c r="W6" s="63"/>
      <c r="X6" s="63"/>
      <c r="Y6" s="63"/>
      <c r="BC6" s="6"/>
      <c r="BD6" s="6"/>
      <c r="BE6" s="5"/>
      <c r="BF6" s="5"/>
      <c r="BG6" s="5"/>
      <c r="BH6" s="6"/>
      <c r="BI6" s="6"/>
      <c r="BJ6" s="5"/>
      <c r="BK6" s="5"/>
      <c r="BL6" s="5"/>
      <c r="BM6" s="6"/>
      <c r="BN6" s="6"/>
      <c r="BO6" s="5"/>
      <c r="BP6" s="5"/>
      <c r="BQ6" s="5"/>
      <c r="BR6" s="6"/>
      <c r="BS6" s="6"/>
      <c r="BT6" s="5"/>
      <c r="BU6" s="5"/>
      <c r="BV6" s="5"/>
      <c r="BW6" s="5"/>
      <c r="BX6" s="5"/>
      <c r="BY6" s="5"/>
      <c r="BZ6" s="5"/>
      <c r="CA6" s="5"/>
      <c r="CB6" s="5"/>
      <c r="CC6" s="5"/>
      <c r="CD6" s="5"/>
    </row>
    <row r="7" spans="1:82" ht="15">
      <c r="A7" s="974"/>
      <c r="B7" s="137"/>
      <c r="C7" s="975"/>
      <c r="D7" s="976"/>
      <c r="E7" s="63"/>
      <c r="F7" s="63"/>
      <c r="G7" s="63"/>
      <c r="H7" s="63"/>
      <c r="I7" s="63"/>
      <c r="J7" s="63"/>
      <c r="K7" s="63"/>
      <c r="L7" s="63"/>
      <c r="M7" s="63"/>
      <c r="N7" s="63"/>
      <c r="O7" s="63"/>
      <c r="P7" s="63"/>
      <c r="Q7" s="63"/>
      <c r="R7" s="63"/>
      <c r="S7" s="63"/>
      <c r="T7" s="63"/>
      <c r="U7" s="63"/>
      <c r="V7" s="63"/>
      <c r="W7" s="63"/>
      <c r="X7" s="63"/>
      <c r="Y7" s="63"/>
      <c r="BC7" s="6"/>
      <c r="BD7" s="6"/>
      <c r="BE7" s="5"/>
      <c r="BF7" s="5"/>
      <c r="BG7" s="5"/>
      <c r="BH7" s="6"/>
      <c r="BI7" s="6"/>
      <c r="BJ7" s="5"/>
      <c r="BK7" s="5"/>
      <c r="BL7" s="5"/>
      <c r="BM7" s="6"/>
      <c r="BN7" s="6"/>
      <c r="BO7" s="5"/>
      <c r="BP7" s="5"/>
      <c r="BQ7" s="5"/>
      <c r="BR7" s="6"/>
      <c r="BS7" s="6"/>
      <c r="BT7" s="5"/>
      <c r="BU7" s="5"/>
      <c r="BV7" s="5"/>
      <c r="BW7" s="5"/>
      <c r="BX7" s="5"/>
      <c r="BY7" s="5"/>
      <c r="BZ7" s="5"/>
      <c r="CA7" s="5"/>
      <c r="CB7" s="5"/>
      <c r="CC7" s="5"/>
      <c r="CD7" s="5"/>
    </row>
    <row r="8" spans="1:82">
      <c r="A8" s="134"/>
      <c r="B8" s="134"/>
      <c r="C8" s="135"/>
      <c r="D8" s="138"/>
      <c r="E8" s="63"/>
      <c r="F8" s="136"/>
      <c r="G8" s="63"/>
      <c r="H8" s="63"/>
      <c r="I8" s="63"/>
      <c r="J8" s="63"/>
      <c r="K8" s="63"/>
      <c r="L8" s="63"/>
      <c r="M8" s="63"/>
      <c r="N8" s="63"/>
      <c r="O8" s="63"/>
      <c r="P8" s="63"/>
      <c r="Q8" s="63"/>
      <c r="R8" s="63"/>
      <c r="S8" s="63"/>
      <c r="T8" s="63"/>
      <c r="U8" s="63"/>
      <c r="V8" s="63"/>
      <c r="W8" s="63"/>
      <c r="X8" s="63"/>
      <c r="Y8" s="63"/>
      <c r="BC8" s="9"/>
      <c r="BD8" s="6"/>
      <c r="BE8" s="5"/>
      <c r="BF8" s="5"/>
      <c r="BG8" s="5"/>
      <c r="BH8" s="9"/>
      <c r="BI8" s="6"/>
      <c r="BJ8" s="5"/>
      <c r="BK8" s="5"/>
      <c r="BL8" s="5"/>
      <c r="BM8" s="9"/>
      <c r="BN8" s="6"/>
      <c r="BO8" s="5"/>
      <c r="BP8" s="5"/>
      <c r="BQ8" s="5"/>
      <c r="BR8" s="9"/>
      <c r="BS8" s="6"/>
      <c r="BT8" s="5"/>
      <c r="BU8" s="5"/>
      <c r="BV8" s="5"/>
      <c r="BW8" s="6"/>
      <c r="BX8" s="5"/>
      <c r="BY8" s="5"/>
      <c r="BZ8" s="5"/>
      <c r="CA8" s="5"/>
      <c r="CB8" s="5"/>
      <c r="CC8" s="5"/>
      <c r="CD8" s="5"/>
    </row>
    <row r="9" spans="1:82" ht="15.75">
      <c r="A9" s="65" t="s">
        <v>532</v>
      </c>
      <c r="B9" s="137"/>
      <c r="C9" s="139"/>
      <c r="D9" s="138"/>
      <c r="E9" s="63"/>
      <c r="F9" s="63"/>
      <c r="G9" s="63"/>
      <c r="H9" s="63"/>
      <c r="I9" s="63"/>
      <c r="J9" s="63"/>
      <c r="K9" s="63"/>
      <c r="L9" s="63"/>
      <c r="M9" s="63"/>
      <c r="N9" s="63"/>
      <c r="O9" s="63"/>
      <c r="P9" s="63"/>
      <c r="Q9" s="63"/>
      <c r="R9" s="63"/>
      <c r="S9" s="63"/>
      <c r="T9" s="63"/>
      <c r="U9" s="63"/>
      <c r="V9" s="63"/>
      <c r="W9" s="63"/>
      <c r="X9" s="63"/>
      <c r="Y9" s="63"/>
      <c r="BC9" s="5"/>
      <c r="BD9" s="6"/>
      <c r="BE9" s="5"/>
      <c r="BF9" s="5"/>
      <c r="BG9" s="5"/>
      <c r="BH9" s="5"/>
      <c r="BI9" s="6"/>
      <c r="BJ9" s="5"/>
      <c r="BK9" s="5"/>
      <c r="BL9" s="5"/>
      <c r="BM9" s="5"/>
      <c r="BN9" s="6"/>
      <c r="BO9" s="5"/>
      <c r="BP9" s="5"/>
      <c r="BQ9" s="5"/>
      <c r="BR9" s="5"/>
      <c r="BS9" s="6"/>
      <c r="BT9" s="5"/>
      <c r="BU9" s="5"/>
      <c r="BV9" s="5"/>
      <c r="BW9" s="5"/>
      <c r="BX9" s="5"/>
      <c r="BY9" s="5"/>
      <c r="BZ9" s="5"/>
      <c r="CA9" s="5"/>
      <c r="CB9" s="5"/>
      <c r="CC9" s="5"/>
      <c r="CD9" s="5"/>
    </row>
    <row r="10" spans="1:82">
      <c r="A10" s="140"/>
      <c r="B10" s="140"/>
      <c r="C10" s="141"/>
      <c r="D10" s="69"/>
      <c r="E10" s="63"/>
      <c r="F10" s="63"/>
      <c r="G10" s="1050" t="s">
        <v>188</v>
      </c>
      <c r="H10" s="1051"/>
      <c r="I10" s="1051"/>
      <c r="J10" s="1052"/>
      <c r="K10" s="63"/>
      <c r="L10" s="63"/>
      <c r="M10" s="63"/>
      <c r="N10" s="63"/>
      <c r="O10" s="63"/>
      <c r="P10" s="63"/>
      <c r="Q10" s="63"/>
      <c r="R10" s="63"/>
      <c r="S10" s="63"/>
      <c r="T10" s="63"/>
      <c r="U10" s="63"/>
      <c r="V10" s="63"/>
      <c r="W10" s="63"/>
      <c r="X10" s="63"/>
      <c r="Y10" s="63"/>
      <c r="BC10" s="5"/>
      <c r="BD10" s="5"/>
      <c r="BE10" s="6"/>
      <c r="BG10" s="6"/>
      <c r="BH10" s="5"/>
      <c r="BI10" s="5"/>
      <c r="BJ10" s="5"/>
      <c r="BK10" s="5"/>
      <c r="BL10" s="5"/>
      <c r="BM10" s="5"/>
      <c r="BN10" s="5"/>
      <c r="BO10" s="5"/>
      <c r="BP10" s="5"/>
      <c r="BQ10" s="5"/>
      <c r="BR10" s="5"/>
      <c r="BS10" s="5"/>
      <c r="BT10" s="5"/>
      <c r="BU10" s="5"/>
      <c r="BV10" s="5"/>
      <c r="BW10" s="5"/>
      <c r="BX10" s="5"/>
      <c r="BY10" s="5"/>
      <c r="BZ10" s="5"/>
      <c r="CA10" s="5"/>
      <c r="CB10" s="5"/>
      <c r="CC10" s="5"/>
      <c r="CD10" s="5"/>
    </row>
    <row r="11" spans="1:82">
      <c r="A11" s="142" t="s">
        <v>271</v>
      </c>
      <c r="B11" s="68" t="s">
        <v>268</v>
      </c>
      <c r="C11" s="807"/>
      <c r="D11" s="143" t="str">
        <f>IF(C11=0,"",(C11*100)/C$38)</f>
        <v/>
      </c>
      <c r="E11" s="63"/>
      <c r="F11" s="63" t="s">
        <v>89</v>
      </c>
      <c r="G11" s="1053"/>
      <c r="H11" s="1054"/>
      <c r="I11" s="1054"/>
      <c r="J11" s="1055"/>
      <c r="K11" s="63"/>
      <c r="L11" s="63"/>
      <c r="M11" s="63"/>
      <c r="N11" s="63"/>
      <c r="O11" s="63"/>
      <c r="P11" s="63"/>
      <c r="Q11" s="63"/>
      <c r="R11" s="63"/>
      <c r="S11" s="63"/>
      <c r="T11" s="63"/>
      <c r="U11" s="63"/>
      <c r="V11" s="63"/>
      <c r="W11" s="63"/>
      <c r="X11" s="63"/>
      <c r="Y11" s="63"/>
      <c r="BC11" s="5"/>
      <c r="BD11" s="6"/>
      <c r="BE11" s="5"/>
      <c r="BF11" s="5"/>
      <c r="BG11" s="6"/>
      <c r="BH11" s="5"/>
      <c r="BI11" s="6"/>
      <c r="BJ11" s="5"/>
      <c r="BK11" s="5"/>
      <c r="BL11" s="5"/>
      <c r="BM11" s="5"/>
      <c r="BN11" s="6"/>
      <c r="BO11" s="5"/>
      <c r="BP11" s="5"/>
      <c r="BQ11" s="5"/>
      <c r="BR11" s="5"/>
      <c r="BS11" s="6"/>
      <c r="BT11" s="5"/>
      <c r="BU11" s="5"/>
      <c r="BV11" s="5"/>
      <c r="BW11" s="5"/>
      <c r="BX11" s="5"/>
      <c r="BY11" s="5"/>
      <c r="BZ11" s="5"/>
      <c r="CA11" s="10"/>
      <c r="CB11" s="5"/>
      <c r="CC11" s="5"/>
      <c r="CD11" s="5"/>
    </row>
    <row r="12" spans="1:82">
      <c r="A12" s="142"/>
      <c r="B12" s="68" t="s">
        <v>478</v>
      </c>
      <c r="C12" s="807"/>
      <c r="D12" s="143" t="str">
        <f>IF(C12=0,"",(C12*100)/C$38)</f>
        <v/>
      </c>
      <c r="E12" s="63"/>
      <c r="F12" s="63"/>
      <c r="G12" s="1053"/>
      <c r="H12" s="1054"/>
      <c r="I12" s="1054"/>
      <c r="J12" s="1055"/>
      <c r="K12" s="63"/>
      <c r="L12" s="63"/>
      <c r="M12" s="63"/>
      <c r="N12" s="63"/>
      <c r="O12" s="63"/>
      <c r="P12" s="63"/>
      <c r="Q12" s="63"/>
      <c r="R12" s="63"/>
      <c r="S12" s="63"/>
      <c r="T12" s="63"/>
      <c r="U12" s="63"/>
      <c r="V12" s="63"/>
      <c r="W12" s="63"/>
      <c r="X12" s="63"/>
      <c r="Y12" s="63"/>
      <c r="BC12" s="5"/>
      <c r="BD12" s="6"/>
      <c r="BE12" s="5"/>
      <c r="BF12" s="5"/>
      <c r="BG12" s="6"/>
      <c r="BH12" s="5"/>
      <c r="BI12" s="6"/>
      <c r="BJ12" s="5"/>
      <c r="BK12" s="5"/>
      <c r="BL12" s="5"/>
      <c r="BM12" s="5"/>
      <c r="BN12" s="6"/>
      <c r="BO12" s="5"/>
      <c r="BP12" s="5"/>
      <c r="BQ12" s="5"/>
      <c r="BR12" s="5"/>
      <c r="BS12" s="6"/>
      <c r="BT12" s="5"/>
      <c r="BU12" s="5"/>
      <c r="BV12" s="5"/>
      <c r="BW12" s="5"/>
      <c r="BX12" s="5"/>
      <c r="BY12" s="5"/>
      <c r="BZ12" s="5"/>
      <c r="CA12" s="10"/>
      <c r="CB12" s="5"/>
      <c r="CC12" s="5"/>
      <c r="CD12" s="5"/>
    </row>
    <row r="13" spans="1:82">
      <c r="A13" s="93"/>
      <c r="B13" s="144" t="s">
        <v>269</v>
      </c>
      <c r="C13" s="145">
        <f>Kapitalbedarf!C23+Kapitalbedarf!C32</f>
        <v>0</v>
      </c>
      <c r="D13" s="146" t="str">
        <f>IF(C13=0,"",(C13*100)/C$38)</f>
        <v/>
      </c>
      <c r="E13" s="63"/>
      <c r="F13" s="63"/>
      <c r="G13" s="1053"/>
      <c r="H13" s="1054"/>
      <c r="I13" s="1054"/>
      <c r="J13" s="1055"/>
      <c r="K13" s="63"/>
      <c r="L13" s="63"/>
      <c r="M13" s="63"/>
      <c r="N13" s="63"/>
      <c r="O13" s="63"/>
      <c r="P13" s="63"/>
      <c r="Q13" s="63"/>
      <c r="R13" s="63"/>
      <c r="S13" s="63"/>
      <c r="T13" s="63"/>
      <c r="U13" s="63"/>
      <c r="V13" s="63"/>
      <c r="W13" s="63"/>
      <c r="X13" s="63"/>
      <c r="Y13" s="63"/>
      <c r="BC13" s="5"/>
      <c r="BD13" s="5"/>
      <c r="BE13" s="6"/>
      <c r="BF13" s="5"/>
      <c r="BG13" s="6"/>
      <c r="BH13" s="5"/>
      <c r="BI13" s="5"/>
      <c r="BJ13" s="6"/>
      <c r="BK13" s="5"/>
      <c r="BL13" s="6"/>
      <c r="BM13" s="5"/>
      <c r="BN13" s="5"/>
      <c r="BO13" s="6"/>
      <c r="BP13" s="5"/>
      <c r="BQ13" s="6"/>
      <c r="BR13" s="5"/>
      <c r="BS13" s="5"/>
      <c r="BT13" s="6"/>
      <c r="BU13" s="5"/>
      <c r="BV13" s="6"/>
      <c r="BW13" s="5"/>
      <c r="BX13" s="6"/>
      <c r="BY13" s="5"/>
      <c r="BZ13" s="6"/>
      <c r="CA13" s="10"/>
      <c r="CB13" s="11"/>
      <c r="CC13" s="10"/>
      <c r="CD13" s="11"/>
    </row>
    <row r="14" spans="1:82">
      <c r="A14" s="147" t="s">
        <v>272</v>
      </c>
      <c r="B14" s="148"/>
      <c r="C14" s="149">
        <f>SUM(C11:C13)</f>
        <v>0</v>
      </c>
      <c r="D14" s="150" t="str">
        <f>IF(C14=0,"",(C14*100)/C$38)</f>
        <v/>
      </c>
      <c r="E14" s="63"/>
      <c r="F14" s="63"/>
      <c r="G14" s="1056"/>
      <c r="H14" s="1057"/>
      <c r="I14" s="1057"/>
      <c r="J14" s="1058"/>
      <c r="K14" s="63"/>
      <c r="L14" s="63"/>
      <c r="M14" s="63"/>
      <c r="N14" s="63"/>
      <c r="O14" s="63"/>
      <c r="P14" s="63"/>
      <c r="Q14" s="63"/>
      <c r="R14" s="63"/>
      <c r="S14" s="63"/>
      <c r="T14" s="63"/>
      <c r="U14" s="63"/>
      <c r="V14" s="63"/>
      <c r="W14" s="63"/>
      <c r="X14" s="63"/>
      <c r="Y14" s="63"/>
      <c r="BC14" s="5"/>
      <c r="BD14" s="5"/>
      <c r="BE14" s="6"/>
      <c r="BF14" s="5"/>
      <c r="BG14" s="6"/>
      <c r="BH14" s="5"/>
      <c r="BI14" s="5"/>
      <c r="BJ14" s="6"/>
      <c r="BK14" s="5"/>
      <c r="BL14" s="6"/>
      <c r="BM14" s="5"/>
      <c r="BN14" s="5"/>
      <c r="BO14" s="6"/>
      <c r="BP14" s="5"/>
      <c r="BQ14" s="6"/>
      <c r="BR14" s="5"/>
      <c r="BS14" s="5"/>
      <c r="BT14" s="6"/>
      <c r="BU14" s="5"/>
      <c r="BV14" s="6"/>
      <c r="BW14" s="5"/>
      <c r="BX14" s="6"/>
      <c r="BY14" s="5"/>
      <c r="BZ14" s="6"/>
      <c r="CA14" s="10"/>
      <c r="CB14" s="11"/>
      <c r="CC14" s="10"/>
      <c r="CD14" s="11"/>
    </row>
    <row r="15" spans="1:82">
      <c r="A15" s="68"/>
      <c r="B15" s="68"/>
      <c r="C15" s="151"/>
      <c r="D15" s="152"/>
      <c r="E15" s="153"/>
      <c r="F15" s="154"/>
      <c r="G15" s="154"/>
      <c r="H15" s="155" t="str">
        <f>IF(OR(AND(H18&gt;0,H18&lt;1),H18&gt;36,H18&gt;F18*12,AND(H19&gt;0,H19&lt;1),H19&gt;36,H19&gt;F19*12,AND(H21&gt;0,H21&lt;1),H21&gt;84,H21&gt;F21*12),"Überprüfe Eingabe: Tilgungsfreie Zeit in Monaten","")</f>
        <v/>
      </c>
      <c r="I15" s="63"/>
      <c r="J15" s="63"/>
      <c r="K15" s="63"/>
      <c r="L15" s="63"/>
      <c r="M15" s="63"/>
      <c r="N15" s="63"/>
      <c r="O15" s="63"/>
      <c r="P15" s="63"/>
      <c r="Q15" s="63"/>
      <c r="R15" s="63"/>
      <c r="S15" s="63"/>
      <c r="T15" s="63"/>
      <c r="U15" s="63"/>
      <c r="V15" s="63"/>
      <c r="W15" s="63"/>
      <c r="X15" s="63"/>
      <c r="Y15" s="63"/>
      <c r="BC15" s="12"/>
      <c r="BD15" s="6"/>
      <c r="BE15" s="6"/>
      <c r="BF15" s="6"/>
      <c r="BG15" s="6"/>
      <c r="BH15" s="5"/>
      <c r="BI15" s="6"/>
      <c r="BJ15" s="6"/>
      <c r="BK15" s="6"/>
      <c r="BL15" s="6"/>
      <c r="BM15" s="5"/>
      <c r="BN15" s="6"/>
      <c r="BO15" s="6"/>
      <c r="BP15" s="6"/>
      <c r="BQ15" s="6"/>
      <c r="BR15" s="5"/>
      <c r="BS15" s="6"/>
      <c r="BT15" s="6"/>
      <c r="BU15" s="6"/>
      <c r="BV15" s="6"/>
      <c r="BW15" s="6"/>
      <c r="BX15" s="6"/>
      <c r="BY15" s="6"/>
      <c r="BZ15" s="13"/>
      <c r="CA15" s="7"/>
      <c r="CB15" s="7"/>
      <c r="CC15" s="7"/>
      <c r="CD15" s="7"/>
    </row>
    <row r="16" spans="1:82">
      <c r="A16" s="147" t="s">
        <v>381</v>
      </c>
      <c r="B16" s="156"/>
      <c r="C16" s="157">
        <f>C6-C14</f>
        <v>0</v>
      </c>
      <c r="D16" s="146"/>
      <c r="E16" s="158" t="s">
        <v>52</v>
      </c>
      <c r="F16" s="158" t="s">
        <v>71</v>
      </c>
      <c r="G16" s="158" t="s">
        <v>95</v>
      </c>
      <c r="H16" s="158" t="s">
        <v>378</v>
      </c>
      <c r="I16" s="71" t="s">
        <v>70</v>
      </c>
      <c r="J16" s="158" t="s">
        <v>193</v>
      </c>
      <c r="K16" s="63"/>
      <c r="L16" s="63"/>
      <c r="M16" s="63"/>
      <c r="N16" s="63"/>
      <c r="O16" s="63"/>
      <c r="P16" s="63"/>
      <c r="Q16" s="63"/>
      <c r="R16" s="63"/>
      <c r="S16" s="63"/>
      <c r="T16" s="63"/>
      <c r="U16" s="63"/>
      <c r="V16" s="63"/>
      <c r="W16" s="63"/>
      <c r="X16" s="63"/>
      <c r="Y16" s="63"/>
      <c r="BC16" s="12"/>
      <c r="BD16" s="6"/>
      <c r="BE16" s="6"/>
      <c r="BF16" s="6"/>
      <c r="BG16" s="6"/>
      <c r="BH16" s="5"/>
      <c r="BI16" s="6"/>
      <c r="BJ16" s="6"/>
      <c r="BK16" s="6"/>
      <c r="BL16" s="6"/>
      <c r="BM16" s="5"/>
      <c r="BN16" s="6"/>
      <c r="BO16" s="6"/>
      <c r="BP16" s="6"/>
      <c r="BQ16" s="6"/>
      <c r="BR16" s="5"/>
      <c r="BS16" s="6"/>
      <c r="BT16" s="6"/>
      <c r="BU16" s="6"/>
      <c r="BV16" s="6"/>
      <c r="BW16" s="6"/>
      <c r="BX16" s="6"/>
      <c r="BY16" s="6"/>
      <c r="BZ16" s="13"/>
      <c r="CA16" s="7"/>
      <c r="CB16" s="7"/>
      <c r="CC16" s="7"/>
      <c r="CD16" s="7"/>
    </row>
    <row r="17" spans="1:82" ht="25.5">
      <c r="A17" s="142" t="s">
        <v>266</v>
      </c>
      <c r="B17" s="159"/>
      <c r="C17" s="98"/>
      <c r="D17" s="160"/>
      <c r="E17" s="161" t="s">
        <v>379</v>
      </c>
      <c r="F17" s="162" t="s">
        <v>47</v>
      </c>
      <c r="G17" s="162" t="s">
        <v>47</v>
      </c>
      <c r="H17" s="161" t="s">
        <v>476</v>
      </c>
      <c r="I17" s="163" t="s">
        <v>72</v>
      </c>
      <c r="J17" s="162" t="s">
        <v>30</v>
      </c>
      <c r="K17" s="63"/>
      <c r="L17" s="63"/>
      <c r="M17" s="63"/>
      <c r="N17" s="63"/>
      <c r="O17" s="63"/>
      <c r="P17" s="63"/>
      <c r="Q17" s="63"/>
      <c r="R17" s="63"/>
      <c r="S17" s="63"/>
      <c r="T17" s="63"/>
      <c r="U17" s="63"/>
      <c r="V17" s="63"/>
      <c r="W17" s="63"/>
      <c r="X17" s="63"/>
      <c r="Y17" s="63"/>
      <c r="BC17" s="12"/>
      <c r="BD17" s="6"/>
      <c r="BE17" s="6"/>
      <c r="BF17" s="6"/>
      <c r="BG17" s="6"/>
      <c r="BH17" s="5"/>
      <c r="BI17" s="6"/>
      <c r="BJ17" s="6"/>
      <c r="BK17" s="6"/>
      <c r="BL17" s="6"/>
      <c r="BM17" s="5"/>
      <c r="BN17" s="6"/>
      <c r="BO17" s="6"/>
      <c r="BP17" s="6"/>
      <c r="BQ17" s="6"/>
      <c r="BR17" s="5"/>
      <c r="BS17" s="6"/>
      <c r="BT17" s="6"/>
      <c r="BU17" s="6"/>
      <c r="BV17" s="6"/>
      <c r="BW17" s="6"/>
      <c r="BX17" s="6"/>
      <c r="BY17" s="6"/>
      <c r="BZ17" s="13"/>
      <c r="CA17" s="7"/>
      <c r="CB17" s="7"/>
      <c r="CC17" s="7"/>
      <c r="CD17" s="7"/>
    </row>
    <row r="18" spans="1:82">
      <c r="A18" s="92" t="s">
        <v>93</v>
      </c>
      <c r="B18" s="861"/>
      <c r="C18" s="807"/>
      <c r="D18" s="146" t="str">
        <f t="shared" ref="D18:D23" si="0">IF(C18="","",(C18*100)/C$38)</f>
        <v/>
      </c>
      <c r="E18" s="864"/>
      <c r="F18" s="865"/>
      <c r="G18" s="865"/>
      <c r="H18" s="866"/>
      <c r="I18" s="866"/>
      <c r="J18" s="145">
        <f t="shared" ref="J18:J23" si="1">ROUND(IF(I18="",0,C18*(100-I18)/100),-2)</f>
        <v>0</v>
      </c>
      <c r="K18" s="63"/>
      <c r="L18" s="63"/>
      <c r="M18" s="63"/>
      <c r="N18" s="63"/>
      <c r="O18" s="63"/>
      <c r="P18" s="63"/>
      <c r="Q18" s="63"/>
      <c r="R18" s="63"/>
      <c r="S18" s="63"/>
      <c r="T18" s="63"/>
      <c r="U18" s="63"/>
      <c r="V18" s="63"/>
      <c r="W18" s="63"/>
      <c r="X18" s="63"/>
      <c r="Y18" s="63"/>
      <c r="BC18" s="12"/>
      <c r="BD18" s="6"/>
      <c r="BE18" s="6"/>
      <c r="BF18" s="6"/>
      <c r="BG18" s="6"/>
      <c r="BH18" s="5"/>
      <c r="BI18" s="6"/>
      <c r="BJ18" s="6"/>
      <c r="BK18" s="6"/>
      <c r="BL18" s="6"/>
      <c r="BM18" s="5"/>
      <c r="BN18" s="6"/>
      <c r="BO18" s="6"/>
      <c r="BP18" s="6"/>
      <c r="BQ18" s="6"/>
      <c r="BR18" s="5"/>
      <c r="BS18" s="6"/>
      <c r="BT18" s="6"/>
      <c r="BU18" s="6"/>
      <c r="BV18" s="6"/>
      <c r="BW18" s="6"/>
      <c r="BX18" s="6"/>
      <c r="BY18" s="6"/>
      <c r="BZ18" s="13"/>
      <c r="CA18" s="7"/>
      <c r="CB18" s="7"/>
      <c r="CC18" s="7"/>
      <c r="CD18" s="7"/>
    </row>
    <row r="19" spans="1:82">
      <c r="A19" s="92" t="s">
        <v>94</v>
      </c>
      <c r="B19" s="861"/>
      <c r="C19" s="807"/>
      <c r="D19" s="146" t="str">
        <f t="shared" si="0"/>
        <v/>
      </c>
      <c r="E19" s="864"/>
      <c r="F19" s="865"/>
      <c r="G19" s="865"/>
      <c r="H19" s="866"/>
      <c r="I19" s="866"/>
      <c r="J19" s="145">
        <f t="shared" si="1"/>
        <v>0</v>
      </c>
      <c r="K19" s="63"/>
      <c r="L19" s="63"/>
      <c r="M19" s="63"/>
      <c r="N19" s="63"/>
      <c r="O19" s="63"/>
      <c r="P19" s="63"/>
      <c r="Q19" s="63"/>
      <c r="R19" s="63"/>
      <c r="S19" s="63"/>
      <c r="T19" s="63"/>
      <c r="U19" s="63"/>
      <c r="V19" s="63"/>
      <c r="W19" s="63"/>
      <c r="X19" s="63"/>
      <c r="Y19" s="63"/>
      <c r="BC19" s="12"/>
      <c r="BD19" s="6"/>
      <c r="BE19" s="6"/>
      <c r="BF19" s="6"/>
      <c r="BG19" s="6"/>
      <c r="BH19" s="5"/>
      <c r="BI19" s="6"/>
      <c r="BJ19" s="6"/>
      <c r="BK19" s="6"/>
      <c r="BL19" s="6"/>
      <c r="BM19" s="5"/>
      <c r="BN19" s="6"/>
      <c r="BO19" s="6"/>
      <c r="BP19" s="6"/>
      <c r="BQ19" s="6"/>
      <c r="BR19" s="5"/>
      <c r="BS19" s="6"/>
      <c r="BT19" s="6"/>
      <c r="BU19" s="6"/>
      <c r="BV19" s="6"/>
      <c r="BW19" s="6"/>
      <c r="BX19" s="6"/>
      <c r="BY19" s="6"/>
      <c r="BZ19" s="13"/>
      <c r="CA19" s="7"/>
      <c r="CB19" s="7"/>
      <c r="CC19" s="7"/>
      <c r="CD19" s="7"/>
    </row>
    <row r="20" spans="1:82">
      <c r="A20" s="92" t="s">
        <v>440</v>
      </c>
      <c r="B20" s="861"/>
      <c r="C20" s="807"/>
      <c r="D20" s="146" t="str">
        <f t="shared" si="0"/>
        <v/>
      </c>
      <c r="E20" s="864"/>
      <c r="F20" s="865"/>
      <c r="G20" s="865"/>
      <c r="H20" s="866"/>
      <c r="I20" s="866"/>
      <c r="J20" s="145">
        <f t="shared" si="1"/>
        <v>0</v>
      </c>
      <c r="K20" s="63"/>
      <c r="L20" s="63"/>
      <c r="M20" s="63"/>
      <c r="N20" s="63"/>
      <c r="O20" s="63"/>
      <c r="P20" s="63"/>
      <c r="Q20" s="63"/>
      <c r="R20" s="63"/>
      <c r="S20" s="63"/>
      <c r="T20" s="63"/>
      <c r="U20" s="63"/>
      <c r="V20" s="63"/>
      <c r="W20" s="63"/>
      <c r="X20" s="63"/>
      <c r="Y20" s="63"/>
      <c r="BC20" s="12"/>
      <c r="BD20" s="6"/>
      <c r="BE20" s="6"/>
      <c r="BF20" s="6"/>
      <c r="BG20" s="6"/>
      <c r="BH20" s="5"/>
      <c r="BI20" s="6"/>
      <c r="BJ20" s="6"/>
      <c r="BK20" s="6"/>
      <c r="BL20" s="6"/>
      <c r="BM20" s="5"/>
      <c r="BN20" s="6"/>
      <c r="BO20" s="6"/>
      <c r="BP20" s="6"/>
      <c r="BQ20" s="6"/>
      <c r="BR20" s="5"/>
      <c r="BS20" s="6"/>
      <c r="BT20" s="6"/>
      <c r="BU20" s="6"/>
      <c r="BV20" s="6"/>
      <c r="BW20" s="6"/>
      <c r="BX20" s="6"/>
      <c r="BY20" s="6"/>
      <c r="BZ20" s="13"/>
      <c r="CA20" s="7"/>
      <c r="CB20" s="7"/>
      <c r="CC20" s="7"/>
      <c r="CD20" s="7"/>
    </row>
    <row r="21" spans="1:82">
      <c r="A21" s="1059" t="s">
        <v>415</v>
      </c>
      <c r="B21" s="1060"/>
      <c r="C21" s="807"/>
      <c r="D21" s="146" t="str">
        <f t="shared" si="0"/>
        <v/>
      </c>
      <c r="E21" s="165"/>
      <c r="F21" s="165"/>
      <c r="G21" s="165"/>
      <c r="H21" s="165"/>
      <c r="I21" s="866">
        <v>100</v>
      </c>
      <c r="J21" s="145">
        <f t="shared" si="1"/>
        <v>0</v>
      </c>
      <c r="K21" s="63"/>
      <c r="L21" s="63"/>
      <c r="M21" s="63"/>
      <c r="N21" s="63"/>
      <c r="O21" s="63"/>
      <c r="P21" s="63"/>
      <c r="Q21" s="63"/>
      <c r="R21" s="63"/>
      <c r="S21" s="63"/>
      <c r="T21" s="63"/>
      <c r="U21" s="63"/>
      <c r="V21" s="63"/>
      <c r="W21" s="63"/>
      <c r="X21" s="63"/>
      <c r="Y21" s="63"/>
      <c r="BC21" s="12"/>
      <c r="BD21" s="6"/>
      <c r="BE21" s="6"/>
      <c r="BF21" s="6"/>
      <c r="BG21" s="6"/>
      <c r="BH21" s="5"/>
      <c r="BI21" s="6"/>
      <c r="BJ21" s="6"/>
      <c r="BK21" s="6"/>
      <c r="BL21" s="6"/>
      <c r="BM21" s="5"/>
      <c r="BN21" s="6"/>
      <c r="BO21" s="6"/>
      <c r="BP21" s="6"/>
      <c r="BQ21" s="6"/>
      <c r="BR21" s="5"/>
      <c r="BS21" s="6"/>
      <c r="BT21" s="6"/>
      <c r="BU21" s="6"/>
      <c r="BV21" s="6"/>
      <c r="BW21" s="6"/>
      <c r="BX21" s="6"/>
      <c r="BY21" s="6"/>
      <c r="BZ21" s="13"/>
      <c r="CA21" s="7"/>
      <c r="CB21" s="7"/>
      <c r="CC21" s="7"/>
      <c r="CD21" s="7"/>
    </row>
    <row r="22" spans="1:82">
      <c r="A22" s="1059" t="s">
        <v>127</v>
      </c>
      <c r="B22" s="1060"/>
      <c r="C22" s="807"/>
      <c r="D22" s="146" t="str">
        <f t="shared" si="0"/>
        <v/>
      </c>
      <c r="E22" s="864"/>
      <c r="F22" s="165"/>
      <c r="G22" s="165"/>
      <c r="H22" s="165"/>
      <c r="I22" s="821">
        <v>100</v>
      </c>
      <c r="J22" s="166">
        <f t="shared" si="1"/>
        <v>0</v>
      </c>
      <c r="K22" s="63"/>
      <c r="L22" s="63"/>
      <c r="M22" s="63"/>
      <c r="N22" s="63"/>
      <c r="O22" s="63"/>
      <c r="P22" s="63"/>
      <c r="Q22" s="63"/>
      <c r="R22" s="63"/>
      <c r="S22" s="63"/>
      <c r="T22" s="63"/>
      <c r="U22" s="63"/>
      <c r="V22" s="63"/>
      <c r="W22" s="63"/>
      <c r="X22" s="63"/>
      <c r="Y22" s="63"/>
      <c r="BC22" s="12"/>
      <c r="BD22" s="6"/>
      <c r="BE22" s="6"/>
      <c r="BF22" s="6"/>
      <c r="BG22" s="6"/>
      <c r="BH22" s="5"/>
      <c r="BI22" s="6"/>
      <c r="BJ22" s="6"/>
      <c r="BK22" s="6"/>
      <c r="BL22" s="6"/>
      <c r="BM22" s="5"/>
      <c r="BN22" s="6"/>
      <c r="BO22" s="6"/>
      <c r="BP22" s="6"/>
      <c r="BQ22" s="6"/>
      <c r="BR22" s="5"/>
      <c r="BS22" s="6"/>
      <c r="BT22" s="6"/>
      <c r="BU22" s="6"/>
      <c r="BV22" s="6"/>
      <c r="BW22" s="6"/>
      <c r="BX22" s="6"/>
      <c r="BY22" s="6"/>
      <c r="BZ22" s="13"/>
      <c r="CA22" s="7"/>
      <c r="CB22" s="7"/>
      <c r="CC22" s="7"/>
      <c r="CD22" s="7"/>
    </row>
    <row r="23" spans="1:82">
      <c r="A23" s="167" t="s">
        <v>252</v>
      </c>
      <c r="B23" s="862"/>
      <c r="C23" s="807"/>
      <c r="D23" s="146" t="str">
        <f t="shared" si="0"/>
        <v/>
      </c>
      <c r="E23" s="864"/>
      <c r="F23" s="866"/>
      <c r="G23" s="866"/>
      <c r="H23" s="168"/>
      <c r="I23" s="168"/>
      <c r="J23" s="169">
        <f t="shared" si="1"/>
        <v>0</v>
      </c>
      <c r="K23" s="63"/>
      <c r="L23" s="63"/>
      <c r="M23" s="63"/>
      <c r="N23" s="63"/>
      <c r="O23" s="63"/>
      <c r="P23" s="63"/>
      <c r="Q23" s="63"/>
      <c r="R23" s="63"/>
      <c r="S23" s="63"/>
      <c r="T23" s="63"/>
      <c r="U23" s="63"/>
      <c r="V23" s="63"/>
      <c r="W23" s="63"/>
      <c r="X23" s="63"/>
      <c r="Y23" s="63"/>
      <c r="BC23" s="12"/>
      <c r="BD23" s="6"/>
      <c r="BE23" s="6"/>
      <c r="BF23" s="6"/>
      <c r="BG23" s="6"/>
      <c r="BH23" s="5"/>
      <c r="BI23" s="6"/>
      <c r="BJ23" s="6"/>
      <c r="BK23" s="6"/>
      <c r="BL23" s="6"/>
      <c r="BM23" s="5"/>
      <c r="BN23" s="6"/>
      <c r="BO23" s="6"/>
      <c r="BP23" s="6"/>
      <c r="BQ23" s="6"/>
      <c r="BR23" s="5"/>
      <c r="BS23" s="6"/>
      <c r="BT23" s="6"/>
      <c r="BU23" s="6"/>
      <c r="BV23" s="6"/>
      <c r="BW23" s="6"/>
      <c r="BX23" s="6"/>
      <c r="BY23" s="6"/>
      <c r="BZ23" s="13"/>
      <c r="CA23" s="7"/>
      <c r="CB23" s="7"/>
      <c r="CC23" s="7"/>
      <c r="CD23" s="7"/>
    </row>
    <row r="24" spans="1:82" ht="25.5">
      <c r="A24" s="92"/>
      <c r="B24" s="63"/>
      <c r="C24" s="63"/>
      <c r="D24" s="136"/>
      <c r="E24" s="63"/>
      <c r="F24" s="170" t="s">
        <v>254</v>
      </c>
      <c r="G24" s="63"/>
      <c r="H24" s="170" t="s">
        <v>255</v>
      </c>
      <c r="I24" s="63"/>
      <c r="J24" s="171"/>
      <c r="K24" s="1049" t="str">
        <f>IF(Kapitalbedarf!$E$34-$C$38=0,"",IF($J$27&lt;1,"","Achtung: Kapitalbedarf wurde um Disagio erhöht; Finanzierung muß entsprechend erhöht werden." ))</f>
        <v/>
      </c>
      <c r="L24" s="1049"/>
      <c r="M24" s="63"/>
      <c r="N24" s="63"/>
      <c r="O24" s="63"/>
      <c r="P24" s="63"/>
      <c r="Q24" s="63"/>
      <c r="R24" s="63"/>
      <c r="S24" s="63"/>
      <c r="T24" s="63"/>
      <c r="U24" s="63"/>
      <c r="V24" s="63"/>
      <c r="W24" s="63"/>
      <c r="X24" s="63"/>
      <c r="Y24" s="63"/>
      <c r="BC24" s="12"/>
      <c r="BD24" s="6"/>
      <c r="BE24" s="6"/>
      <c r="BF24" s="6"/>
      <c r="BG24" s="6"/>
      <c r="BH24" s="5"/>
      <c r="BI24" s="6"/>
      <c r="BJ24" s="6"/>
      <c r="BK24" s="6"/>
      <c r="BL24" s="6"/>
      <c r="BM24" s="5"/>
      <c r="BN24" s="6"/>
      <c r="BO24" s="6"/>
      <c r="BP24" s="6"/>
      <c r="BQ24" s="6"/>
      <c r="BR24" s="5"/>
      <c r="BS24" s="6"/>
      <c r="BT24" s="6"/>
      <c r="BU24" s="6"/>
      <c r="BV24" s="6"/>
      <c r="BW24" s="6"/>
      <c r="BX24" s="6"/>
      <c r="BY24" s="6"/>
      <c r="BZ24" s="13"/>
      <c r="CA24" s="7"/>
      <c r="CB24" s="7"/>
      <c r="CC24" s="7"/>
      <c r="CD24" s="7"/>
    </row>
    <row r="25" spans="1:82">
      <c r="A25" s="173" t="s">
        <v>96</v>
      </c>
      <c r="B25" s="863"/>
      <c r="C25" s="807"/>
      <c r="D25" s="146" t="str">
        <f>IF(C25="","",(C25*100)/C$38)</f>
        <v/>
      </c>
      <c r="E25" s="867"/>
      <c r="F25" s="868"/>
      <c r="G25" s="866"/>
      <c r="H25" s="146">
        <f>IF(F25=0,0,LOG10((E25+F25)/F25)/LOG10(1+E25))</f>
        <v>0</v>
      </c>
      <c r="I25" s="821"/>
      <c r="J25" s="174">
        <f>ROUND(IF(I25="",0,C25*(100-I25)/100),-2)</f>
        <v>0</v>
      </c>
      <c r="K25" s="1049"/>
      <c r="L25" s="1049"/>
      <c r="M25" s="63"/>
      <c r="N25" s="63"/>
      <c r="O25" s="63"/>
      <c r="P25" s="63"/>
      <c r="Q25" s="63"/>
      <c r="R25" s="63"/>
      <c r="S25" s="63"/>
      <c r="T25" s="63"/>
      <c r="U25" s="63"/>
      <c r="V25" s="63"/>
      <c r="W25" s="63"/>
      <c r="X25" s="63"/>
      <c r="Y25" s="63"/>
      <c r="BC25" s="12"/>
      <c r="BD25" s="6"/>
      <c r="BE25" s="6"/>
      <c r="BF25" s="6"/>
      <c r="BG25" s="6"/>
      <c r="BH25" s="5"/>
      <c r="BI25" s="6"/>
      <c r="BJ25" s="6"/>
      <c r="BK25" s="6"/>
      <c r="BL25" s="6"/>
      <c r="BM25" s="5"/>
      <c r="BN25" s="6"/>
      <c r="BO25" s="6"/>
      <c r="BP25" s="6"/>
      <c r="BQ25" s="6"/>
      <c r="BR25" s="5"/>
      <c r="BS25" s="6"/>
      <c r="BT25" s="6"/>
      <c r="BU25" s="6"/>
      <c r="BV25" s="6"/>
      <c r="BW25" s="6"/>
      <c r="BX25" s="6"/>
      <c r="BY25" s="6"/>
      <c r="BZ25" s="13"/>
      <c r="CA25" s="7"/>
      <c r="CB25" s="7"/>
      <c r="CC25" s="7"/>
      <c r="CD25" s="7"/>
    </row>
    <row r="26" spans="1:82" ht="13.5" thickBot="1">
      <c r="A26" s="175" t="s">
        <v>490</v>
      </c>
      <c r="B26" s="176"/>
      <c r="C26" s="177">
        <f>SUM(C18:C25)</f>
        <v>0</v>
      </c>
      <c r="D26" s="178" t="str">
        <f>IF(C26=0,"",(C26*100)/C$38)</f>
        <v/>
      </c>
      <c r="E26" s="63"/>
      <c r="F26" s="63"/>
      <c r="G26" s="63"/>
      <c r="H26" s="63"/>
      <c r="I26" s="1061" t="s">
        <v>270</v>
      </c>
      <c r="J26" s="166"/>
      <c r="K26" s="1049"/>
      <c r="L26" s="1049"/>
      <c r="M26" s="63"/>
      <c r="N26" s="63"/>
      <c r="O26" s="63"/>
      <c r="P26" s="63"/>
      <c r="Q26" s="63"/>
      <c r="R26" s="63"/>
      <c r="S26" s="63"/>
      <c r="T26" s="63"/>
      <c r="U26" s="63"/>
      <c r="V26" s="63"/>
      <c r="W26" s="63"/>
      <c r="X26" s="63"/>
      <c r="Y26" s="63"/>
      <c r="BC26" s="12"/>
      <c r="BD26" s="6"/>
      <c r="BE26" s="6"/>
      <c r="BF26" s="6"/>
      <c r="BG26" s="6"/>
      <c r="BH26" s="5"/>
      <c r="BI26" s="6"/>
      <c r="BJ26" s="6"/>
      <c r="BK26" s="6"/>
      <c r="BL26" s="6"/>
      <c r="BM26" s="5"/>
      <c r="BN26" s="6"/>
      <c r="BO26" s="6"/>
      <c r="BP26" s="6"/>
      <c r="BQ26" s="6"/>
      <c r="BR26" s="5"/>
      <c r="BS26" s="6"/>
      <c r="BT26" s="6"/>
      <c r="BU26" s="6"/>
      <c r="BV26" s="6"/>
      <c r="BW26" s="6"/>
      <c r="BX26" s="6"/>
      <c r="BY26" s="6"/>
      <c r="BZ26" s="13"/>
      <c r="CA26" s="7"/>
      <c r="CB26" s="7"/>
      <c r="CC26" s="7"/>
      <c r="CD26" s="7"/>
    </row>
    <row r="27" spans="1:82" ht="13.5" thickTop="1">
      <c r="A27" s="179"/>
      <c r="B27" s="63"/>
      <c r="C27" s="63"/>
      <c r="D27" s="843"/>
      <c r="E27" s="110"/>
      <c r="F27" s="110"/>
      <c r="G27" s="63"/>
      <c r="H27" s="63"/>
      <c r="I27" s="1062"/>
      <c r="J27" s="180">
        <f>SUM(J18:J23)+J25</f>
        <v>0</v>
      </c>
      <c r="K27" s="1049"/>
      <c r="L27" s="1049"/>
      <c r="M27" s="63"/>
      <c r="N27" s="63"/>
      <c r="O27" s="63"/>
      <c r="P27" s="63"/>
      <c r="Q27" s="63"/>
      <c r="R27" s="63"/>
      <c r="S27" s="63"/>
      <c r="T27" s="63"/>
      <c r="U27" s="63"/>
      <c r="V27" s="63"/>
      <c r="W27" s="63"/>
      <c r="X27" s="63"/>
      <c r="Y27" s="63"/>
      <c r="BC27" s="12"/>
      <c r="BD27" s="6"/>
      <c r="BE27" s="6"/>
      <c r="BF27" s="6"/>
      <c r="BG27" s="6"/>
      <c r="BH27" s="5"/>
      <c r="BI27" s="6"/>
      <c r="BJ27" s="6"/>
      <c r="BK27" s="6"/>
      <c r="BL27" s="6"/>
      <c r="BM27" s="5"/>
      <c r="BN27" s="6"/>
      <c r="BO27" s="6"/>
      <c r="BP27" s="6"/>
      <c r="BQ27" s="6"/>
      <c r="BR27" s="5"/>
      <c r="BS27" s="6"/>
      <c r="BT27" s="6"/>
      <c r="BU27" s="6"/>
      <c r="BV27" s="6"/>
      <c r="BW27" s="6"/>
      <c r="BX27" s="6"/>
      <c r="BY27" s="6"/>
      <c r="BZ27" s="13"/>
      <c r="CA27" s="7"/>
      <c r="CB27" s="7"/>
      <c r="CC27" s="7"/>
      <c r="CD27" s="7"/>
    </row>
    <row r="28" spans="1:82">
      <c r="A28" s="181" t="s">
        <v>267</v>
      </c>
      <c r="B28" s="63"/>
      <c r="C28" s="63"/>
      <c r="D28" s="63"/>
      <c r="E28" s="182" t="s">
        <v>78</v>
      </c>
      <c r="F28" s="63"/>
      <c r="G28" s="63"/>
      <c r="H28" s="63"/>
      <c r="I28" s="63"/>
      <c r="J28" s="63"/>
      <c r="K28" s="1049"/>
      <c r="L28" s="1049"/>
      <c r="M28" s="63"/>
      <c r="N28" s="63"/>
      <c r="O28" s="63"/>
      <c r="P28" s="63"/>
      <c r="Q28" s="63"/>
      <c r="R28" s="63"/>
      <c r="S28" s="63"/>
      <c r="T28" s="63"/>
      <c r="U28" s="63"/>
      <c r="V28" s="63"/>
      <c r="W28" s="63"/>
      <c r="X28" s="63"/>
      <c r="Y28" s="63"/>
      <c r="BC28" s="12"/>
      <c r="BD28" s="6"/>
      <c r="BE28" s="6"/>
      <c r="BF28" s="6"/>
      <c r="BG28" s="6"/>
      <c r="BH28" s="5"/>
      <c r="BI28" s="6"/>
      <c r="BJ28" s="6"/>
      <c r="BK28" s="6"/>
      <c r="BL28" s="6"/>
      <c r="BM28" s="5"/>
      <c r="BN28" s="6"/>
      <c r="BO28" s="6"/>
      <c r="BP28" s="6"/>
      <c r="BQ28" s="6"/>
      <c r="BR28" s="5"/>
      <c r="BS28" s="6"/>
      <c r="BT28" s="6"/>
      <c r="BU28" s="6"/>
      <c r="BV28" s="6"/>
      <c r="BW28" s="6"/>
      <c r="BX28" s="6"/>
      <c r="BY28" s="6"/>
      <c r="BZ28" s="13"/>
      <c r="CA28" s="7"/>
      <c r="CB28" s="7"/>
      <c r="CC28" s="7"/>
      <c r="CD28" s="7"/>
    </row>
    <row r="29" spans="1:82">
      <c r="A29" s="92" t="s">
        <v>386</v>
      </c>
      <c r="B29" s="63"/>
      <c r="C29" s="807"/>
      <c r="D29" s="146" t="str">
        <f>IF(C29="","",(C29*100)/C$38)</f>
        <v/>
      </c>
      <c r="E29" s="869"/>
      <c r="F29" s="63"/>
      <c r="G29" s="63"/>
      <c r="H29" s="63"/>
      <c r="I29" s="63"/>
      <c r="J29" s="63"/>
      <c r="K29" s="172"/>
      <c r="L29" s="172"/>
      <c r="M29" s="63"/>
      <c r="N29" s="63"/>
      <c r="O29" s="63"/>
      <c r="P29" s="63"/>
      <c r="Q29" s="63"/>
      <c r="R29" s="63"/>
      <c r="S29" s="63"/>
      <c r="T29" s="63"/>
      <c r="U29" s="63"/>
      <c r="V29" s="63"/>
      <c r="W29" s="63"/>
      <c r="X29" s="63"/>
      <c r="Y29" s="63"/>
      <c r="BC29" s="12"/>
      <c r="BD29" s="6"/>
      <c r="BE29" s="6"/>
      <c r="BF29" s="6"/>
      <c r="BG29" s="6"/>
      <c r="BH29" s="5"/>
      <c r="BI29" s="6"/>
      <c r="BJ29" s="6"/>
      <c r="BK29" s="6"/>
      <c r="BL29" s="6"/>
      <c r="BM29" s="5"/>
      <c r="BN29" s="6"/>
      <c r="BO29" s="6"/>
      <c r="BP29" s="6"/>
      <c r="BQ29" s="6"/>
      <c r="BR29" s="5"/>
      <c r="BS29" s="6"/>
      <c r="BT29" s="6"/>
      <c r="BU29" s="6"/>
      <c r="BV29" s="6"/>
      <c r="BW29" s="6"/>
      <c r="BX29" s="6"/>
      <c r="BY29" s="6"/>
      <c r="BZ29" s="13"/>
      <c r="CA29" s="7"/>
      <c r="CB29" s="7"/>
      <c r="CC29" s="7"/>
      <c r="CD29" s="7"/>
    </row>
    <row r="30" spans="1:82" ht="12.75" customHeight="1">
      <c r="A30" s="95" t="s">
        <v>387</v>
      </c>
      <c r="B30" s="68"/>
      <c r="C30" s="807"/>
      <c r="D30" s="146" t="str">
        <f>IF(C30="","",(C30*100)/C$38)</f>
        <v/>
      </c>
      <c r="E30" s="869"/>
      <c r="F30" s="63"/>
      <c r="G30" s="63"/>
      <c r="H30" s="63"/>
      <c r="I30" s="63"/>
      <c r="J30" s="63"/>
      <c r="K30" s="63"/>
      <c r="L30" s="63"/>
      <c r="M30" s="63"/>
      <c r="N30" s="63"/>
      <c r="O30" s="63"/>
      <c r="P30" s="63"/>
      <c r="Q30" s="63"/>
      <c r="R30" s="63"/>
      <c r="S30" s="63"/>
      <c r="T30" s="63"/>
      <c r="U30" s="63"/>
      <c r="V30" s="63"/>
      <c r="W30" s="63"/>
      <c r="X30" s="63"/>
      <c r="Y30" s="63"/>
      <c r="BC30" s="12"/>
      <c r="BD30" s="6"/>
      <c r="BE30" s="6"/>
      <c r="BF30" s="6"/>
      <c r="BG30" s="6"/>
      <c r="BH30" s="5"/>
      <c r="BI30" s="6"/>
      <c r="BJ30" s="6"/>
      <c r="BK30" s="6"/>
      <c r="BL30" s="6"/>
      <c r="BM30" s="5"/>
      <c r="BN30" s="6"/>
      <c r="BO30" s="6"/>
      <c r="BP30" s="6"/>
      <c r="BQ30" s="6"/>
      <c r="BR30" s="5"/>
      <c r="BS30" s="6"/>
      <c r="BT30" s="6"/>
      <c r="BU30" s="6"/>
      <c r="BV30" s="6"/>
      <c r="BW30" s="6"/>
      <c r="BX30" s="6"/>
      <c r="BY30" s="6"/>
      <c r="BZ30" s="13"/>
      <c r="CA30" s="7"/>
      <c r="CB30" s="7"/>
      <c r="CC30" s="7"/>
      <c r="CD30" s="7"/>
    </row>
    <row r="31" spans="1:82" ht="13.5" thickBot="1">
      <c r="A31" s="183" t="s">
        <v>488</v>
      </c>
      <c r="B31" s="184"/>
      <c r="C31" s="185">
        <f>C29+C30</f>
        <v>0</v>
      </c>
      <c r="D31" s="186" t="str">
        <f>IF(C31=0,"",(C31*100)/C$38)</f>
        <v/>
      </c>
      <c r="E31" s="63"/>
      <c r="F31" s="63"/>
      <c r="G31" s="63"/>
      <c r="H31" s="63"/>
      <c r="I31" s="63"/>
      <c r="J31" s="63"/>
      <c r="K31" s="63"/>
      <c r="L31" s="63"/>
      <c r="M31" s="63"/>
      <c r="N31" s="63"/>
      <c r="O31" s="63"/>
      <c r="P31" s="63"/>
      <c r="Q31" s="63"/>
      <c r="R31" s="63"/>
      <c r="S31" s="63"/>
      <c r="T31" s="63"/>
      <c r="U31" s="63"/>
      <c r="V31" s="63"/>
      <c r="W31" s="63"/>
      <c r="X31" s="63"/>
      <c r="Y31" s="63"/>
      <c r="BC31" s="12"/>
      <c r="BD31" s="6"/>
      <c r="BE31" s="6"/>
      <c r="BF31" s="6"/>
      <c r="BG31" s="6"/>
      <c r="BH31" s="5"/>
      <c r="BI31" s="6"/>
      <c r="BJ31" s="6"/>
      <c r="BK31" s="6"/>
      <c r="BL31" s="6"/>
      <c r="BM31" s="5"/>
      <c r="BN31" s="6"/>
      <c r="BO31" s="6"/>
      <c r="BP31" s="6"/>
      <c r="BQ31" s="6"/>
      <c r="BR31" s="5"/>
      <c r="BS31" s="6"/>
      <c r="BT31" s="6"/>
      <c r="BU31" s="6"/>
      <c r="BV31" s="6"/>
      <c r="BW31" s="6"/>
      <c r="BX31" s="6"/>
      <c r="BY31" s="6"/>
      <c r="BZ31" s="5"/>
      <c r="CA31" s="7"/>
      <c r="CB31" s="7"/>
      <c r="CC31" s="7"/>
      <c r="CD31" s="7"/>
    </row>
    <row r="32" spans="1:82" ht="13.5" thickTop="1">
      <c r="A32" s="802"/>
      <c r="B32" s="67"/>
      <c r="C32" s="801"/>
      <c r="D32" s="844"/>
      <c r="E32" s="63"/>
      <c r="F32" s="63"/>
      <c r="G32" s="63"/>
      <c r="H32" s="63"/>
      <c r="I32" s="63"/>
      <c r="J32" s="63"/>
      <c r="K32" s="63"/>
      <c r="L32" s="63"/>
      <c r="M32" s="63"/>
      <c r="N32" s="63"/>
      <c r="O32" s="63"/>
      <c r="P32" s="63"/>
      <c r="Q32" s="63"/>
      <c r="R32" s="63"/>
      <c r="S32" s="63"/>
      <c r="T32" s="63"/>
      <c r="U32" s="63"/>
      <c r="V32" s="63"/>
      <c r="W32" s="63"/>
      <c r="X32" s="63"/>
      <c r="Y32" s="63"/>
      <c r="BC32" s="12"/>
      <c r="BD32" s="6"/>
      <c r="BE32" s="6"/>
      <c r="BF32" s="6"/>
      <c r="BG32" s="6"/>
      <c r="BH32" s="5"/>
      <c r="BI32" s="6"/>
      <c r="BJ32" s="6"/>
      <c r="BK32" s="6"/>
      <c r="BL32" s="6"/>
      <c r="BM32" s="5"/>
      <c r="BN32" s="6"/>
      <c r="BO32" s="6"/>
      <c r="BP32" s="6"/>
      <c r="BQ32" s="6"/>
      <c r="BR32" s="5"/>
      <c r="BS32" s="6"/>
      <c r="BT32" s="6"/>
      <c r="BU32" s="6"/>
      <c r="BV32" s="6"/>
      <c r="BW32" s="6"/>
      <c r="BX32" s="6"/>
      <c r="BY32" s="6"/>
      <c r="BZ32" s="5"/>
      <c r="CA32" s="7"/>
      <c r="CB32" s="7"/>
      <c r="CC32" s="7"/>
      <c r="CD32" s="7"/>
    </row>
    <row r="33" spans="1:82" ht="12.75" customHeight="1">
      <c r="A33" s="142" t="s">
        <v>477</v>
      </c>
      <c r="B33" s="67"/>
      <c r="C33" s="801"/>
      <c r="D33" s="845"/>
      <c r="E33" s="63"/>
      <c r="F33" s="806"/>
      <c r="G33" s="806"/>
      <c r="H33" s="806"/>
      <c r="I33" s="806"/>
      <c r="J33" s="806"/>
      <c r="K33" s="63"/>
      <c r="L33" s="63"/>
      <c r="M33" s="63"/>
      <c r="N33" s="63"/>
      <c r="O33" s="63"/>
      <c r="P33" s="63"/>
      <c r="Q33" s="63"/>
      <c r="R33" s="63"/>
      <c r="S33" s="63"/>
      <c r="T33" s="63"/>
      <c r="U33" s="63"/>
      <c r="V33" s="63"/>
      <c r="W33" s="63"/>
      <c r="X33" s="63"/>
      <c r="Y33" s="63"/>
      <c r="BC33" s="12"/>
      <c r="BD33" s="6"/>
      <c r="BE33" s="6"/>
      <c r="BF33" s="6"/>
      <c r="BG33" s="6"/>
      <c r="BH33" s="5"/>
      <c r="BI33" s="6"/>
      <c r="BJ33" s="6"/>
      <c r="BK33" s="6"/>
      <c r="BL33" s="6"/>
      <c r="BM33" s="5"/>
      <c r="BN33" s="6"/>
      <c r="BO33" s="6"/>
      <c r="BP33" s="6"/>
      <c r="BQ33" s="6"/>
      <c r="BR33" s="5"/>
      <c r="BS33" s="6"/>
      <c r="BT33" s="6"/>
      <c r="BU33" s="6"/>
      <c r="BV33" s="6"/>
      <c r="BW33" s="6"/>
      <c r="BX33" s="6"/>
      <c r="BY33" s="6"/>
      <c r="BZ33" s="5"/>
      <c r="CA33" s="7"/>
      <c r="CB33" s="7"/>
      <c r="CC33" s="7"/>
      <c r="CD33" s="7"/>
    </row>
    <row r="34" spans="1:82">
      <c r="A34" s="92" t="s">
        <v>481</v>
      </c>
      <c r="B34" s="67"/>
      <c r="C34" s="807"/>
      <c r="D34" s="146" t="str">
        <f>IF(C34="","",(C34*100)/C$38)</f>
        <v/>
      </c>
      <c r="E34" s="63"/>
      <c r="F34" s="806"/>
      <c r="G34" s="806"/>
      <c r="H34" s="806"/>
      <c r="I34" s="806"/>
      <c r="J34" s="806"/>
      <c r="K34" s="63"/>
      <c r="L34" s="63"/>
      <c r="M34" s="63"/>
      <c r="N34" s="63"/>
      <c r="O34" s="63"/>
      <c r="P34" s="63"/>
      <c r="Q34" s="63"/>
      <c r="R34" s="63"/>
      <c r="S34" s="63"/>
      <c r="T34" s="63"/>
      <c r="U34" s="63"/>
      <c r="V34" s="63"/>
      <c r="W34" s="63"/>
      <c r="X34" s="63"/>
      <c r="Y34" s="63"/>
      <c r="BC34" s="12"/>
      <c r="BD34" s="6"/>
      <c r="BE34" s="6"/>
      <c r="BF34" s="6"/>
      <c r="BG34" s="6"/>
      <c r="BH34" s="5"/>
      <c r="BI34" s="6"/>
      <c r="BJ34" s="6"/>
      <c r="BK34" s="6"/>
      <c r="BL34" s="6"/>
      <c r="BM34" s="5"/>
      <c r="BN34" s="6"/>
      <c r="BO34" s="6"/>
      <c r="BP34" s="6"/>
      <c r="BQ34" s="6"/>
      <c r="BR34" s="5"/>
      <c r="BS34" s="6"/>
      <c r="BT34" s="6"/>
      <c r="BU34" s="6"/>
      <c r="BV34" s="6"/>
      <c r="BW34" s="6"/>
      <c r="BX34" s="6"/>
      <c r="BY34" s="6"/>
      <c r="BZ34" s="5"/>
      <c r="CA34" s="7"/>
      <c r="CB34" s="7"/>
      <c r="CC34" s="7"/>
      <c r="CD34" s="7"/>
    </row>
    <row r="35" spans="1:82">
      <c r="A35" s="92" t="s">
        <v>480</v>
      </c>
      <c r="B35" s="863"/>
      <c r="C35" s="807"/>
      <c r="D35" s="146" t="str">
        <f>IF(C35="","",(C35*100)/C$38)</f>
        <v/>
      </c>
      <c r="E35" s="63"/>
      <c r="F35" s="806"/>
      <c r="G35" s="806"/>
      <c r="H35" s="806"/>
      <c r="I35" s="806"/>
      <c r="J35" s="806"/>
      <c r="K35" s="63"/>
      <c r="L35" s="63"/>
      <c r="M35" s="63"/>
      <c r="N35" s="63"/>
      <c r="O35" s="63"/>
      <c r="P35" s="63"/>
      <c r="Q35" s="63"/>
      <c r="R35" s="63"/>
      <c r="S35" s="63"/>
      <c r="T35" s="63"/>
      <c r="U35" s="63"/>
      <c r="V35" s="63"/>
      <c r="W35" s="63"/>
      <c r="X35" s="63"/>
      <c r="Y35" s="63"/>
      <c r="BC35" s="12"/>
      <c r="BD35" s="6"/>
      <c r="BE35" s="6"/>
      <c r="BF35" s="6"/>
      <c r="BG35" s="6"/>
      <c r="BH35" s="5"/>
      <c r="BI35" s="6"/>
      <c r="BJ35" s="6"/>
      <c r="BK35" s="6"/>
      <c r="BL35" s="6"/>
      <c r="BM35" s="5"/>
      <c r="BN35" s="6"/>
      <c r="BO35" s="6"/>
      <c r="BP35" s="6"/>
      <c r="BQ35" s="6"/>
      <c r="BR35" s="5"/>
      <c r="BS35" s="6"/>
      <c r="BT35" s="6"/>
      <c r="BU35" s="6"/>
      <c r="BV35" s="6"/>
      <c r="BW35" s="6"/>
      <c r="BX35" s="6"/>
      <c r="BY35" s="6"/>
      <c r="BZ35" s="5"/>
      <c r="CA35" s="7"/>
      <c r="CB35" s="7"/>
      <c r="CC35" s="7"/>
      <c r="CD35" s="7"/>
    </row>
    <row r="36" spans="1:82" ht="13.5" thickBot="1">
      <c r="A36" s="183" t="s">
        <v>489</v>
      </c>
      <c r="B36" s="803"/>
      <c r="C36" s="177">
        <f>C34+C35</f>
        <v>0</v>
      </c>
      <c r="D36" s="186" t="str">
        <f>IF(C36=0,"",(C36*100)/C$38)</f>
        <v/>
      </c>
      <c r="E36" s="63"/>
      <c r="F36" s="806"/>
      <c r="G36" s="806"/>
      <c r="H36" s="806"/>
      <c r="I36" s="806"/>
      <c r="J36" s="806"/>
      <c r="K36" s="63"/>
      <c r="L36" s="63"/>
      <c r="M36" s="63"/>
      <c r="N36" s="63"/>
      <c r="O36" s="63"/>
      <c r="P36" s="63"/>
      <c r="Q36" s="63"/>
      <c r="R36" s="63"/>
      <c r="S36" s="63"/>
      <c r="T36" s="63"/>
      <c r="U36" s="63"/>
      <c r="V36" s="63"/>
      <c r="W36" s="63"/>
      <c r="X36" s="63"/>
      <c r="Y36" s="63"/>
      <c r="BC36" s="12"/>
      <c r="BD36" s="6"/>
      <c r="BE36" s="6"/>
      <c r="BF36" s="6"/>
      <c r="BG36" s="6"/>
      <c r="BH36" s="5"/>
      <c r="BI36" s="6"/>
      <c r="BJ36" s="6"/>
      <c r="BK36" s="6"/>
      <c r="BL36" s="6"/>
      <c r="BM36" s="5"/>
      <c r="BN36" s="6"/>
      <c r="BO36" s="6"/>
      <c r="BP36" s="6"/>
      <c r="BQ36" s="6"/>
      <c r="BR36" s="5"/>
      <c r="BS36" s="6"/>
      <c r="BT36" s="6"/>
      <c r="BU36" s="6"/>
      <c r="BV36" s="6"/>
      <c r="BW36" s="6"/>
      <c r="BX36" s="6"/>
      <c r="BY36" s="6"/>
      <c r="BZ36" s="5"/>
      <c r="CA36" s="7"/>
      <c r="CB36" s="7"/>
      <c r="CC36" s="7"/>
      <c r="CD36" s="7"/>
    </row>
    <row r="37" spans="1:82" ht="15.75" thickTop="1">
      <c r="A37" s="132"/>
      <c r="B37" s="187"/>
      <c r="C37" s="188"/>
      <c r="D37" s="846"/>
      <c r="E37" s="63"/>
      <c r="F37" s="806"/>
      <c r="G37" s="806"/>
      <c r="H37" s="806"/>
      <c r="I37" s="806"/>
      <c r="J37" s="806"/>
      <c r="K37" s="63"/>
      <c r="L37" s="63"/>
      <c r="M37" s="63"/>
      <c r="N37" s="63"/>
      <c r="O37" s="63"/>
      <c r="P37" s="63"/>
      <c r="Q37" s="63"/>
      <c r="R37" s="63"/>
      <c r="S37" s="63"/>
      <c r="T37" s="63"/>
      <c r="U37" s="63"/>
      <c r="V37" s="63"/>
      <c r="W37" s="63"/>
      <c r="X37" s="63"/>
      <c r="Y37" s="63"/>
      <c r="BC37" s="12"/>
      <c r="BD37" s="6"/>
      <c r="BE37" s="6"/>
      <c r="BF37" s="6"/>
      <c r="BG37" s="6"/>
      <c r="BH37" s="5"/>
      <c r="BI37" s="6"/>
      <c r="BJ37" s="6"/>
      <c r="BK37" s="6"/>
      <c r="BL37" s="6"/>
      <c r="BM37" s="5"/>
      <c r="BN37" s="6"/>
      <c r="BO37" s="6"/>
      <c r="BP37" s="6"/>
      <c r="BQ37" s="6"/>
      <c r="BR37" s="5"/>
      <c r="BS37" s="6"/>
      <c r="BT37" s="6"/>
      <c r="BU37" s="6"/>
      <c r="BV37" s="6"/>
      <c r="BW37" s="6"/>
      <c r="BX37" s="6"/>
      <c r="BY37" s="6"/>
      <c r="BZ37" s="5"/>
      <c r="CA37" s="7"/>
      <c r="CB37" s="7"/>
      <c r="CC37" s="7"/>
      <c r="CD37" s="7"/>
    </row>
    <row r="38" spans="1:82" ht="15">
      <c r="A38" s="977" t="s">
        <v>533</v>
      </c>
      <c r="B38" s="978"/>
      <c r="C38" s="979">
        <f>C14+C26+C31+C36</f>
        <v>0</v>
      </c>
      <c r="D38" s="982" t="str">
        <f>IF(C38=0,"",(C38*100)/C$38)</f>
        <v/>
      </c>
      <c r="E38" s="63"/>
      <c r="F38" s="63"/>
      <c r="G38" s="63"/>
      <c r="H38" s="63"/>
      <c r="I38" s="63"/>
      <c r="J38" s="63"/>
      <c r="K38" s="63"/>
      <c r="L38" s="63"/>
      <c r="M38" s="63"/>
      <c r="N38" s="63"/>
      <c r="O38" s="63"/>
      <c r="P38" s="63"/>
      <c r="Q38" s="63"/>
      <c r="R38" s="63"/>
      <c r="S38" s="63"/>
      <c r="T38" s="63"/>
      <c r="U38" s="63"/>
      <c r="V38" s="63"/>
      <c r="W38" s="63"/>
      <c r="X38" s="63"/>
      <c r="Y38" s="63"/>
      <c r="BC38" s="12"/>
      <c r="BD38" s="6"/>
      <c r="BE38" s="6"/>
      <c r="BF38" s="6"/>
      <c r="BG38" s="6"/>
      <c r="BH38" s="5"/>
      <c r="BI38" s="6"/>
      <c r="BJ38" s="6"/>
      <c r="BK38" s="6"/>
      <c r="BL38" s="6"/>
      <c r="BM38" s="5"/>
      <c r="BN38" s="6"/>
      <c r="BO38" s="6"/>
      <c r="BP38" s="6"/>
      <c r="BQ38" s="6"/>
      <c r="BR38" s="5"/>
      <c r="BS38" s="6"/>
      <c r="BT38" s="6"/>
      <c r="BU38" s="6"/>
      <c r="BV38" s="6"/>
      <c r="BW38" s="6"/>
      <c r="BX38" s="6"/>
      <c r="BY38" s="6"/>
      <c r="BZ38" s="5"/>
      <c r="CA38" s="7"/>
      <c r="CB38" s="7"/>
      <c r="CC38" s="7"/>
      <c r="CD38" s="7"/>
    </row>
    <row r="39" spans="1:82" ht="15">
      <c r="A39" s="189" t="str">
        <f>IF(C6-C38=0,"",IF(C6&gt;C38,CONCATENATE("Hinweis: Gesamtfinanzierung um ",TEXT(C41,"???.???")," EUR niedriger als Kapitalbedarf."),CONCATENATE("Hinweis: Gesamtfinanzierung um ",TEXT(C41*(-1),"???.???"),"  EUR höher als Kapitalbedarf.")))</f>
        <v/>
      </c>
      <c r="B39" s="107"/>
      <c r="C39" s="190"/>
      <c r="D39" s="63"/>
      <c r="E39" s="110"/>
      <c r="F39" s="110"/>
      <c r="G39" s="110"/>
      <c r="H39" s="63"/>
      <c r="I39" s="63"/>
      <c r="J39" s="63"/>
      <c r="K39" s="63"/>
      <c r="L39" s="63"/>
      <c r="M39" s="63"/>
      <c r="N39" s="63"/>
      <c r="O39" s="63"/>
      <c r="P39" s="63"/>
      <c r="Q39" s="63"/>
      <c r="R39" s="63"/>
      <c r="S39" s="63"/>
      <c r="T39" s="63"/>
      <c r="U39" s="63"/>
      <c r="V39" s="63"/>
      <c r="W39" s="63"/>
      <c r="X39" s="63"/>
      <c r="Y39" s="63"/>
      <c r="BC39" s="12"/>
      <c r="BD39" s="6"/>
      <c r="BE39" s="6"/>
      <c r="BF39" s="6"/>
      <c r="BG39" s="6"/>
      <c r="BH39" s="5"/>
      <c r="BI39" s="6"/>
      <c r="BJ39" s="6"/>
      <c r="BK39" s="6"/>
      <c r="BL39" s="6"/>
      <c r="BM39" s="5"/>
      <c r="BN39" s="6"/>
      <c r="BO39" s="6"/>
      <c r="BP39" s="6"/>
      <c r="BQ39" s="6"/>
      <c r="BR39" s="5"/>
      <c r="BS39" s="6"/>
      <c r="BT39" s="6"/>
      <c r="BU39" s="6"/>
      <c r="BV39" s="6"/>
      <c r="BW39" s="6"/>
      <c r="BX39" s="6"/>
      <c r="BY39" s="6"/>
      <c r="BZ39" s="5"/>
      <c r="CA39" s="7"/>
      <c r="CB39" s="7"/>
      <c r="CC39" s="7"/>
      <c r="CD39" s="7"/>
    </row>
    <row r="40" spans="1:82" ht="15">
      <c r="A40" s="189"/>
      <c r="B40" s="107"/>
      <c r="D40" s="63"/>
      <c r="E40" s="63"/>
      <c r="F40" s="63"/>
      <c r="G40" s="63"/>
      <c r="H40" s="63"/>
      <c r="I40" s="63"/>
      <c r="J40" s="63"/>
      <c r="K40" s="63"/>
      <c r="L40" s="63"/>
      <c r="M40" s="63"/>
      <c r="N40" s="63"/>
      <c r="O40" s="63"/>
      <c r="P40" s="63"/>
      <c r="Q40" s="63"/>
      <c r="R40" s="63"/>
      <c r="S40" s="63"/>
      <c r="T40" s="63"/>
      <c r="U40" s="63"/>
      <c r="V40" s="63"/>
      <c r="W40" s="63"/>
      <c r="X40" s="63"/>
      <c r="Y40" s="63"/>
      <c r="BC40" s="12"/>
      <c r="BD40" s="6"/>
      <c r="BE40" s="6"/>
      <c r="BF40" s="6"/>
      <c r="BG40" s="6"/>
      <c r="BH40" s="5"/>
      <c r="BI40" s="6"/>
      <c r="BJ40" s="6"/>
      <c r="BK40" s="6"/>
      <c r="BL40" s="6"/>
      <c r="BM40" s="5"/>
      <c r="BN40" s="6"/>
      <c r="BO40" s="6"/>
      <c r="BP40" s="6"/>
      <c r="BQ40" s="6"/>
      <c r="BR40" s="5"/>
      <c r="BS40" s="6"/>
      <c r="BT40" s="6"/>
      <c r="BU40" s="6"/>
      <c r="BV40" s="6"/>
      <c r="BW40" s="6"/>
      <c r="BX40" s="6"/>
      <c r="BY40" s="6"/>
      <c r="BZ40" s="5"/>
      <c r="CA40" s="7"/>
      <c r="CB40" s="7"/>
      <c r="CC40" s="7"/>
      <c r="CD40" s="7"/>
    </row>
    <row r="41" spans="1:82">
      <c r="A41" s="107"/>
      <c r="B41" s="63"/>
      <c r="C41" s="804">
        <f>C6-C38</f>
        <v>0</v>
      </c>
      <c r="D41" s="109"/>
      <c r="E41" s="110"/>
      <c r="F41" s="63"/>
      <c r="G41" s="63"/>
      <c r="H41" s="63"/>
      <c r="I41" s="63"/>
      <c r="J41" s="63"/>
      <c r="K41" s="63"/>
      <c r="L41" s="63"/>
      <c r="M41" s="63"/>
      <c r="N41" s="63"/>
      <c r="O41" s="63"/>
      <c r="P41" s="63"/>
      <c r="Q41" s="63"/>
      <c r="R41" s="63"/>
      <c r="S41" s="63"/>
      <c r="T41" s="63"/>
      <c r="U41" s="63"/>
      <c r="V41" s="63"/>
      <c r="W41" s="63"/>
      <c r="X41" s="63"/>
      <c r="Y41" s="63"/>
      <c r="BC41" s="12"/>
      <c r="BD41" s="6"/>
      <c r="BE41" s="6"/>
      <c r="BF41" s="6"/>
      <c r="BG41" s="6"/>
      <c r="BH41" s="5"/>
      <c r="BI41" s="6"/>
      <c r="BJ41" s="6"/>
      <c r="BK41" s="6"/>
      <c r="BL41" s="6"/>
      <c r="BM41" s="5"/>
      <c r="BN41" s="6"/>
      <c r="BO41" s="6"/>
      <c r="BP41" s="6"/>
      <c r="BQ41" s="6"/>
      <c r="BR41" s="5"/>
      <c r="BS41" s="6"/>
      <c r="BT41" s="6"/>
      <c r="BU41" s="6"/>
      <c r="BV41" s="6"/>
      <c r="BW41" s="6"/>
      <c r="BX41" s="6"/>
      <c r="BY41" s="6"/>
      <c r="BZ41" s="5"/>
      <c r="CA41" s="7"/>
      <c r="CB41" s="7"/>
      <c r="CC41" s="7"/>
      <c r="CD41" s="7"/>
    </row>
    <row r="42" spans="1:82">
      <c r="A42" s="107"/>
      <c r="B42" s="63"/>
      <c r="C42" s="63"/>
      <c r="D42" s="63"/>
      <c r="E42" s="63"/>
      <c r="F42" s="63"/>
      <c r="G42" s="63"/>
      <c r="H42" s="63"/>
      <c r="I42" s="63"/>
      <c r="J42" s="63"/>
      <c r="K42" s="63"/>
      <c r="L42" s="63"/>
      <c r="M42" s="63"/>
      <c r="N42" s="63"/>
      <c r="O42" s="63"/>
      <c r="P42" s="63"/>
      <c r="Q42" s="63"/>
      <c r="R42" s="63"/>
      <c r="S42" s="63"/>
      <c r="T42" s="63"/>
      <c r="U42" s="63"/>
      <c r="V42" s="63"/>
      <c r="W42" s="63"/>
      <c r="X42" s="63"/>
      <c r="Y42" s="63"/>
      <c r="BC42" s="12"/>
      <c r="BD42" s="6"/>
      <c r="BE42" s="6"/>
      <c r="BF42" s="6"/>
      <c r="BG42" s="6"/>
      <c r="BH42" s="5"/>
      <c r="BI42" s="6"/>
      <c r="BJ42" s="6"/>
      <c r="BK42" s="6"/>
      <c r="BL42" s="6"/>
      <c r="BM42" s="5"/>
      <c r="BN42" s="6"/>
      <c r="BO42" s="6"/>
      <c r="BP42" s="6"/>
      <c r="BQ42" s="6"/>
      <c r="BR42" s="5"/>
      <c r="BS42" s="6"/>
      <c r="BT42" s="6"/>
      <c r="BU42" s="6"/>
      <c r="BV42" s="6"/>
      <c r="BW42" s="6"/>
      <c r="BX42" s="6"/>
      <c r="BY42" s="6"/>
      <c r="BZ42" s="5"/>
      <c r="CA42" s="7"/>
      <c r="CB42" s="7"/>
      <c r="CC42" s="7"/>
      <c r="CD42" s="7"/>
    </row>
    <row r="43" spans="1:8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BC43" s="12"/>
      <c r="BD43" s="6"/>
      <c r="BE43" s="6"/>
      <c r="BF43" s="6"/>
      <c r="BG43" s="6"/>
      <c r="BH43" s="5"/>
      <c r="BI43" s="6"/>
      <c r="BJ43" s="6"/>
      <c r="BK43" s="6"/>
      <c r="BL43" s="6"/>
      <c r="BM43" s="5"/>
      <c r="BN43" s="6"/>
      <c r="BO43" s="6"/>
      <c r="BP43" s="6"/>
      <c r="BQ43" s="6"/>
      <c r="BR43" s="5"/>
      <c r="BS43" s="6"/>
      <c r="BT43" s="6"/>
      <c r="BU43" s="6"/>
      <c r="BV43" s="6"/>
      <c r="BW43" s="6"/>
      <c r="BX43" s="6"/>
      <c r="BY43" s="6"/>
      <c r="BZ43" s="5"/>
      <c r="CA43" s="7"/>
      <c r="CB43" s="7"/>
      <c r="CC43" s="7"/>
      <c r="CD43" s="7"/>
    </row>
    <row r="44" spans="1:8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BC44" s="12"/>
      <c r="BD44" s="6"/>
      <c r="BE44" s="6"/>
      <c r="BF44" s="6"/>
      <c r="BG44" s="6"/>
      <c r="BH44" s="5"/>
      <c r="BI44" s="6"/>
      <c r="BJ44" s="6"/>
      <c r="BK44" s="6"/>
      <c r="BL44" s="6"/>
      <c r="BM44" s="5"/>
      <c r="BN44" s="6"/>
      <c r="BO44" s="6"/>
      <c r="BP44" s="6"/>
      <c r="BQ44" s="6"/>
      <c r="BR44" s="5"/>
      <c r="BS44" s="6"/>
      <c r="BT44" s="6"/>
      <c r="BU44" s="6"/>
      <c r="BV44" s="6"/>
      <c r="BW44" s="6"/>
      <c r="BX44" s="6"/>
      <c r="BY44" s="6"/>
      <c r="BZ44" s="5"/>
      <c r="CA44" s="7"/>
      <c r="CB44" s="7"/>
      <c r="CC44" s="7"/>
      <c r="CD44" s="7"/>
    </row>
    <row r="45" spans="1:8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BC45" s="12"/>
      <c r="BD45" s="6"/>
      <c r="BE45" s="6"/>
      <c r="BF45" s="6"/>
      <c r="BG45" s="6"/>
      <c r="BH45" s="5"/>
      <c r="BI45" s="6"/>
      <c r="BJ45" s="6"/>
      <c r="BK45" s="6"/>
      <c r="BL45" s="6"/>
      <c r="BM45" s="5"/>
      <c r="BN45" s="6"/>
      <c r="BO45" s="6"/>
      <c r="BP45" s="6"/>
      <c r="BQ45" s="6"/>
      <c r="BR45" s="5"/>
      <c r="BS45" s="6"/>
      <c r="BT45" s="6"/>
      <c r="BU45" s="6"/>
      <c r="BV45" s="6"/>
      <c r="BW45" s="5"/>
      <c r="BX45" s="5"/>
      <c r="BY45" s="5"/>
      <c r="BZ45" s="5"/>
      <c r="CA45" s="7"/>
      <c r="CB45" s="7"/>
      <c r="CC45" s="7"/>
      <c r="CD45" s="7"/>
    </row>
    <row r="46" spans="1:82">
      <c r="A46" s="63"/>
      <c r="B46" s="63"/>
      <c r="C46" s="63"/>
      <c r="D46" s="63"/>
      <c r="E46" s="63"/>
      <c r="F46" s="63"/>
      <c r="G46" s="63"/>
      <c r="H46" s="63"/>
      <c r="I46" s="63"/>
      <c r="J46" s="63"/>
      <c r="K46" s="63"/>
      <c r="L46" s="63"/>
      <c r="M46" s="63"/>
      <c r="N46" s="63"/>
      <c r="O46" s="63"/>
      <c r="P46" s="63"/>
      <c r="Q46" s="63"/>
      <c r="R46" s="63"/>
      <c r="S46" s="63"/>
      <c r="T46" s="63"/>
      <c r="U46" s="63"/>
      <c r="V46" s="63"/>
      <c r="W46" s="63"/>
      <c r="X46" s="63"/>
      <c r="Y46" s="63"/>
      <c r="BC46" s="12"/>
      <c r="BD46" s="6"/>
      <c r="BE46" s="6"/>
      <c r="BF46" s="6"/>
      <c r="BG46" s="6"/>
      <c r="BH46" s="5"/>
      <c r="BI46" s="6"/>
      <c r="BJ46" s="6"/>
      <c r="BK46" s="6"/>
      <c r="BL46" s="6"/>
      <c r="BM46" s="5"/>
      <c r="BN46" s="6"/>
      <c r="BO46" s="6"/>
      <c r="BP46" s="6"/>
      <c r="BQ46" s="6"/>
      <c r="BR46" s="5"/>
      <c r="BS46" s="6"/>
      <c r="BT46" s="6"/>
      <c r="BU46" s="6"/>
      <c r="BV46" s="6"/>
      <c r="BW46" s="5"/>
      <c r="BX46" s="5"/>
      <c r="BY46" s="5"/>
      <c r="BZ46" s="5"/>
      <c r="CA46" s="7"/>
      <c r="CB46" s="7"/>
      <c r="CC46" s="7"/>
      <c r="CD46" s="7"/>
    </row>
    <row r="47" spans="1:8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BC47" s="12"/>
      <c r="BD47" s="6"/>
      <c r="BE47" s="6"/>
      <c r="BF47" s="6"/>
      <c r="BG47" s="6"/>
      <c r="BH47" s="5"/>
      <c r="BI47" s="6"/>
      <c r="BJ47" s="6"/>
      <c r="BK47" s="6"/>
      <c r="BL47" s="6"/>
      <c r="BM47" s="5"/>
      <c r="BN47" s="6"/>
      <c r="BO47" s="6"/>
      <c r="BP47" s="6"/>
      <c r="BQ47" s="6"/>
      <c r="BR47" s="5"/>
      <c r="BS47" s="6"/>
      <c r="BT47" s="6"/>
      <c r="BU47" s="6"/>
      <c r="BV47" s="6"/>
      <c r="BW47" s="5"/>
      <c r="BX47" s="5"/>
      <c r="BY47" s="5"/>
      <c r="BZ47" s="5"/>
      <c r="CA47" s="7"/>
      <c r="CB47" s="7"/>
      <c r="CC47" s="7"/>
      <c r="CD47" s="7"/>
    </row>
    <row r="48" spans="1:8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BC48" s="12"/>
      <c r="BD48" s="6"/>
      <c r="BE48" s="6"/>
      <c r="BF48" s="6"/>
      <c r="BG48" s="6"/>
      <c r="BH48" s="5"/>
      <c r="BI48" s="6"/>
      <c r="BJ48" s="6"/>
      <c r="BK48" s="6"/>
      <c r="BL48" s="6"/>
      <c r="BM48" s="5"/>
      <c r="BN48" s="6"/>
      <c r="BO48" s="6"/>
      <c r="BP48" s="6"/>
      <c r="BQ48" s="6"/>
      <c r="BR48" s="5"/>
      <c r="BS48" s="6"/>
      <c r="BT48" s="6"/>
      <c r="BU48" s="6"/>
      <c r="BV48" s="6"/>
      <c r="BW48" s="5"/>
      <c r="BX48" s="5"/>
      <c r="BY48" s="5"/>
      <c r="BZ48" s="5"/>
      <c r="CA48" s="7"/>
      <c r="CB48" s="7"/>
      <c r="CC48" s="7"/>
      <c r="CD48" s="7"/>
    </row>
    <row r="49" spans="1:8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BC49" s="12"/>
      <c r="BD49" s="6"/>
      <c r="BE49" s="6"/>
      <c r="BF49" s="6"/>
      <c r="BG49" s="6"/>
      <c r="BH49" s="5"/>
      <c r="BI49" s="6"/>
      <c r="BJ49" s="6"/>
      <c r="BK49" s="6"/>
      <c r="BL49" s="6"/>
      <c r="BM49" s="5"/>
      <c r="BN49" s="6"/>
      <c r="BO49" s="6"/>
      <c r="BP49" s="6"/>
      <c r="BQ49" s="6"/>
      <c r="BR49" s="5"/>
      <c r="BS49" s="6"/>
      <c r="BT49" s="6"/>
      <c r="BU49" s="6"/>
      <c r="BV49" s="6"/>
      <c r="BW49" s="5"/>
      <c r="BX49" s="5"/>
      <c r="BY49" s="5"/>
      <c r="BZ49" s="5"/>
      <c r="CA49" s="7"/>
      <c r="CB49" s="7"/>
      <c r="CC49" s="7"/>
      <c r="CD49" s="7"/>
    </row>
    <row r="50" spans="1:8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BC50" s="12"/>
      <c r="BD50" s="6"/>
      <c r="BE50" s="6"/>
      <c r="BF50" s="6"/>
      <c r="BG50" s="6"/>
      <c r="BH50" s="5"/>
      <c r="BI50" s="6"/>
      <c r="BJ50" s="6"/>
      <c r="BK50" s="6"/>
      <c r="BL50" s="6"/>
      <c r="BM50" s="5"/>
      <c r="BN50" s="6"/>
      <c r="BO50" s="6"/>
      <c r="BP50" s="6"/>
      <c r="BQ50" s="6"/>
      <c r="BR50" s="5"/>
      <c r="BS50" s="6"/>
      <c r="BT50" s="6"/>
      <c r="BU50" s="6"/>
      <c r="BV50" s="6"/>
      <c r="BW50" s="5"/>
      <c r="BX50" s="5"/>
      <c r="BY50" s="5"/>
      <c r="BZ50" s="5"/>
      <c r="CA50" s="7"/>
      <c r="CB50" s="7"/>
      <c r="CC50" s="7"/>
      <c r="CD50" s="7"/>
    </row>
    <row r="51" spans="1:8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BC51" s="12"/>
      <c r="BD51" s="6"/>
      <c r="BE51" s="6"/>
      <c r="BF51" s="6"/>
      <c r="BG51" s="6"/>
      <c r="BH51" s="5"/>
      <c r="BI51" s="6"/>
      <c r="BJ51" s="6"/>
      <c r="BK51" s="6"/>
      <c r="BL51" s="6"/>
      <c r="BM51" s="5"/>
      <c r="BN51" s="6"/>
      <c r="BO51" s="6"/>
      <c r="BP51" s="6"/>
      <c r="BQ51" s="6"/>
      <c r="BR51" s="5"/>
      <c r="BS51" s="6"/>
      <c r="BT51" s="6"/>
      <c r="BU51" s="6"/>
      <c r="BV51" s="6"/>
      <c r="BW51" s="5"/>
      <c r="BX51" s="5"/>
      <c r="BY51" s="5"/>
      <c r="BZ51" s="5"/>
      <c r="CA51" s="7"/>
      <c r="CB51" s="7"/>
      <c r="CC51" s="7"/>
      <c r="CD51" s="7"/>
    </row>
    <row r="52" spans="1:8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BC52" s="12"/>
      <c r="BD52" s="6"/>
      <c r="BE52" s="6"/>
      <c r="BF52" s="6"/>
      <c r="BG52" s="6"/>
      <c r="BH52" s="5"/>
      <c r="BI52" s="6"/>
      <c r="BJ52" s="6"/>
      <c r="BK52" s="6"/>
      <c r="BL52" s="6"/>
      <c r="BM52" s="5"/>
      <c r="BN52" s="6"/>
      <c r="BO52" s="6"/>
      <c r="BP52" s="6"/>
      <c r="BQ52" s="6"/>
      <c r="BR52" s="5"/>
      <c r="BS52" s="6"/>
      <c r="BT52" s="6"/>
      <c r="BU52" s="6"/>
      <c r="BV52" s="6"/>
      <c r="BW52" s="5"/>
      <c r="BX52" s="5"/>
      <c r="BY52" s="5"/>
      <c r="BZ52" s="5"/>
      <c r="CA52" s="7"/>
      <c r="CB52" s="7"/>
      <c r="CC52" s="7"/>
      <c r="CD52" s="7"/>
    </row>
    <row r="53" spans="1:8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BC53" s="12"/>
      <c r="BD53" s="6"/>
      <c r="BE53" s="6"/>
      <c r="BF53" s="6"/>
      <c r="BG53" s="6"/>
      <c r="BH53" s="5"/>
      <c r="BI53" s="6"/>
      <c r="BJ53" s="6"/>
      <c r="BK53" s="6"/>
      <c r="BL53" s="6"/>
      <c r="BM53" s="5"/>
      <c r="BN53" s="6"/>
      <c r="BO53" s="6"/>
      <c r="BP53" s="6"/>
      <c r="BQ53" s="6"/>
      <c r="BR53" s="5"/>
      <c r="BS53" s="6"/>
      <c r="BT53" s="6"/>
      <c r="BU53" s="6"/>
      <c r="BV53" s="6"/>
      <c r="BW53" s="5"/>
      <c r="BX53" s="5"/>
      <c r="BY53" s="5"/>
      <c r="BZ53" s="5"/>
      <c r="CA53" s="7"/>
      <c r="CB53" s="7"/>
      <c r="CC53" s="7"/>
      <c r="CD53" s="7"/>
    </row>
    <row r="54" spans="1:8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BC54" s="12"/>
      <c r="BD54" s="6"/>
      <c r="BE54" s="6"/>
      <c r="BF54" s="6"/>
      <c r="BG54" s="6"/>
      <c r="BH54" s="5"/>
      <c r="BI54" s="6"/>
      <c r="BJ54" s="6"/>
      <c r="BK54" s="6"/>
      <c r="BL54" s="6"/>
      <c r="BM54" s="5"/>
      <c r="BN54" s="6"/>
      <c r="BO54" s="6"/>
      <c r="BP54" s="6"/>
      <c r="BQ54" s="6"/>
      <c r="BR54" s="5"/>
      <c r="BS54" s="6"/>
      <c r="BT54" s="6"/>
      <c r="BU54" s="6"/>
      <c r="BV54" s="6"/>
      <c r="BW54" s="5"/>
      <c r="BX54" s="5"/>
      <c r="BY54" s="5"/>
      <c r="BZ54" s="5"/>
      <c r="CA54" s="7"/>
      <c r="CB54" s="7"/>
      <c r="CC54" s="7"/>
      <c r="CD54" s="7"/>
    </row>
    <row r="55" spans="1:8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BC55" s="12"/>
      <c r="BD55" s="6"/>
      <c r="BE55" s="6"/>
      <c r="BF55" s="6"/>
      <c r="BG55" s="6"/>
      <c r="BH55" s="5"/>
      <c r="BI55" s="6"/>
      <c r="BJ55" s="6"/>
      <c r="BK55" s="6"/>
      <c r="BL55" s="6"/>
      <c r="BM55" s="5"/>
      <c r="BN55" s="5"/>
      <c r="BO55" s="5"/>
      <c r="BP55" s="5"/>
      <c r="BQ55" s="5"/>
      <c r="BR55" s="5"/>
      <c r="BS55" s="5"/>
      <c r="BT55" s="5"/>
      <c r="BU55" s="5"/>
      <c r="BV55" s="5"/>
      <c r="BW55" s="5"/>
      <c r="BX55" s="5"/>
      <c r="BY55" s="5"/>
      <c r="BZ55" s="5"/>
      <c r="CA55" s="7"/>
      <c r="CB55" s="7"/>
      <c r="CC55" s="7"/>
      <c r="CD55" s="7"/>
    </row>
    <row r="56" spans="1:8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BC56" s="5"/>
      <c r="BD56" s="7"/>
      <c r="BE56" s="7"/>
      <c r="BF56" s="7"/>
      <c r="BG56" s="7"/>
      <c r="BH56" s="5"/>
      <c r="BI56" s="7"/>
      <c r="BJ56" s="7"/>
      <c r="BK56" s="7"/>
      <c r="BL56" s="7"/>
      <c r="BM56" s="5"/>
      <c r="BN56" s="7"/>
      <c r="BO56" s="7"/>
      <c r="BP56" s="7"/>
      <c r="BQ56" s="7"/>
      <c r="BR56" s="5"/>
      <c r="BS56" s="7"/>
      <c r="BT56" s="7"/>
      <c r="BU56" s="7"/>
      <c r="BV56" s="7"/>
      <c r="BW56" s="5"/>
      <c r="BX56" s="5"/>
      <c r="BY56" s="5"/>
      <c r="BZ56" s="5"/>
      <c r="CA56" s="7"/>
      <c r="CB56" s="7"/>
      <c r="CC56" s="7"/>
      <c r="CD56" s="7"/>
    </row>
    <row r="57" spans="1:8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BC57" s="5"/>
      <c r="BD57" s="7"/>
      <c r="BE57" s="7"/>
      <c r="BF57" s="7"/>
      <c r="BG57" s="7"/>
      <c r="BH57" s="5"/>
      <c r="BI57" s="7"/>
      <c r="BJ57" s="7"/>
      <c r="BK57" s="7"/>
      <c r="BL57" s="7"/>
      <c r="BM57" s="5"/>
      <c r="BN57" s="7"/>
      <c r="BO57" s="7"/>
      <c r="BP57" s="7"/>
      <c r="BQ57" s="7"/>
      <c r="BR57" s="5"/>
      <c r="BS57" s="7"/>
      <c r="BT57" s="7"/>
      <c r="BU57" s="7"/>
      <c r="BV57" s="7"/>
      <c r="BW57" s="5"/>
      <c r="BX57" s="5"/>
      <c r="BY57" s="5"/>
      <c r="BZ57" s="5"/>
      <c r="CA57" s="7"/>
      <c r="CB57" s="7"/>
      <c r="CC57" s="7"/>
      <c r="CD57" s="7"/>
    </row>
    <row r="58" spans="1:8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8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8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8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8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8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8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1:25">
      <c r="A73" s="63"/>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1:25">
      <c r="A74" s="63"/>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1:25">
      <c r="A75" s="63"/>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1:25">
      <c r="A76" s="63"/>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c r="A77" s="63"/>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1:25">
      <c r="A78" s="63"/>
      <c r="B78" s="63"/>
      <c r="C78" s="63"/>
      <c r="D78" s="63"/>
      <c r="E78" s="63"/>
      <c r="F78" s="63"/>
      <c r="G78" s="63"/>
      <c r="H78" s="63"/>
      <c r="I78" s="63"/>
      <c r="J78" s="63"/>
      <c r="K78" s="63"/>
      <c r="L78" s="63"/>
      <c r="M78" s="63"/>
      <c r="N78" s="63"/>
      <c r="O78" s="63"/>
      <c r="P78" s="63"/>
      <c r="Q78" s="63"/>
      <c r="R78" s="63"/>
      <c r="S78" s="63"/>
      <c r="T78" s="63"/>
      <c r="U78" s="63"/>
      <c r="V78" s="63"/>
      <c r="W78" s="63"/>
      <c r="X78" s="63"/>
      <c r="Y78" s="63"/>
    </row>
  </sheetData>
  <sheetProtection sheet="1" objects="1" scenarios="1"/>
  <mergeCells count="7">
    <mergeCell ref="K4:L4"/>
    <mergeCell ref="I2:J2"/>
    <mergeCell ref="K24:L28"/>
    <mergeCell ref="G10:J14"/>
    <mergeCell ref="A22:B22"/>
    <mergeCell ref="I26:I27"/>
    <mergeCell ref="A21:B21"/>
  </mergeCells>
  <hyperlinks>
    <hyperlink ref="I2:J2" location="Startseite!C7" display="zurück zur Startseite" xr:uid="{00000000-0004-0000-0400-000000000000}"/>
  </hyperlinks>
  <printOptions horizontalCentered="1"/>
  <pageMargins left="0.62992125984251968" right="0.39370078740157483" top="0.78740157480314965" bottom="0" header="0.51181102362204722" footer="0.51181102362204722"/>
  <pageSetup paperSize="9" scale="95" firstPageNumber="6" orientation="landscape" useFirstPageNumber="1" horizontalDpi="1200" verticalDpi="1200" r:id="rId1"/>
  <headerFooter alignWithMargins="0">
    <oddFooter>&amp;L&amp;D&amp;RCopyright: Handwerkskammer Düsseldorf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FFFFCC"/>
  </sheetPr>
  <dimension ref="A2:AT365"/>
  <sheetViews>
    <sheetView showGridLines="0" zoomScale="75" zoomScaleNormal="75" workbookViewId="0">
      <selection activeCell="E3" sqref="E3"/>
    </sheetView>
  </sheetViews>
  <sheetFormatPr baseColWidth="10" defaultRowHeight="12.75"/>
  <cols>
    <col min="1" max="1" width="12" customWidth="1"/>
    <col min="2" max="2" width="18.28515625" customWidth="1"/>
    <col min="5" max="5" width="14.42578125" customWidth="1"/>
    <col min="6" max="6" width="3" customWidth="1"/>
    <col min="7" max="7" width="15.7109375" customWidth="1"/>
    <col min="8" max="8" width="12" customWidth="1"/>
    <col min="11" max="11" width="14.5703125" customWidth="1"/>
    <col min="12" max="12" width="2.85546875" customWidth="1"/>
    <col min="13" max="13" width="16" customWidth="1"/>
    <col min="14" max="14" width="12.7109375" customWidth="1"/>
    <col min="15" max="15" width="11.5703125" customWidth="1"/>
    <col min="17" max="17" width="14.5703125" customWidth="1"/>
    <col min="18" max="18" width="3" customWidth="1"/>
    <col min="19" max="19" width="16" customWidth="1"/>
    <col min="20" max="20" width="12.7109375" customWidth="1"/>
    <col min="21" max="21" width="11.5703125" customWidth="1"/>
    <col min="22" max="22" width="11.42578125" customWidth="1"/>
    <col min="23" max="23" width="14.5703125" customWidth="1"/>
    <col min="24" max="24" width="3" customWidth="1"/>
    <col min="25" max="25" width="21.28515625" customWidth="1"/>
    <col min="26" max="26" width="12.85546875" customWidth="1"/>
    <col min="27" max="27" width="14.42578125" customWidth="1"/>
    <col min="28" max="28" width="13.28515625" customWidth="1"/>
    <col min="29" max="29" width="14.7109375" customWidth="1"/>
    <col min="30" max="30" width="3.140625" customWidth="1"/>
    <col min="31" max="31" width="15.85546875" customWidth="1"/>
    <col min="32" max="32" width="11.7109375" customWidth="1"/>
    <col min="33" max="33" width="13.42578125" customWidth="1"/>
    <col min="34" max="34" width="10" customWidth="1"/>
    <col min="35" max="35" width="14.28515625" customWidth="1"/>
    <col min="36" max="36" width="3.5703125" customWidth="1"/>
    <col min="37" max="37" width="12.140625" customWidth="1"/>
    <col min="39" max="39" width="9.42578125" customWidth="1"/>
    <col min="40" max="40" width="14.5703125" customWidth="1"/>
    <col min="41" max="41" width="4" customWidth="1"/>
    <col min="42" max="42" width="13.7109375" customWidth="1"/>
    <col min="44" max="44" width="10.85546875" customWidth="1"/>
    <col min="45" max="45" width="12.140625" customWidth="1"/>
    <col min="46" max="46" width="14.7109375" customWidth="1"/>
  </cols>
  <sheetData>
    <row r="2" spans="1:46">
      <c r="E2" s="1013" t="s">
        <v>518</v>
      </c>
      <c r="F2" s="1015"/>
    </row>
    <row r="4" spans="1:46" ht="15.75">
      <c r="A4" s="117" t="str">
        <f xml:space="preserve"> CONCATENATE( "Zins- und Tilgungsplan des Unternehmens: ", Startseite!C14)</f>
        <v xml:space="preserve">Zins- und Tilgungsplan des Unternehmens: </v>
      </c>
      <c r="B4" s="117"/>
      <c r="C4" s="191"/>
      <c r="D4" s="191"/>
      <c r="E4" s="191"/>
      <c r="F4" s="121"/>
      <c r="G4" s="1073"/>
      <c r="H4" s="1073"/>
      <c r="I4" s="192"/>
      <c r="J4" s="192"/>
      <c r="K4" s="192"/>
      <c r="L4" s="121"/>
      <c r="M4" s="121"/>
      <c r="N4" s="192"/>
      <c r="O4" s="192"/>
      <c r="P4" s="192"/>
      <c r="Q4" s="192"/>
      <c r="R4" s="121"/>
      <c r="S4" s="121"/>
      <c r="T4" s="121"/>
      <c r="U4" s="121"/>
      <c r="V4" s="121"/>
      <c r="W4" s="121"/>
      <c r="X4" s="121"/>
      <c r="Y4" s="121"/>
      <c r="Z4" s="192"/>
      <c r="AA4" s="192"/>
      <c r="AB4" s="192"/>
      <c r="AC4" s="192"/>
      <c r="AD4" s="121"/>
      <c r="AE4" s="121"/>
      <c r="AF4" s="192"/>
      <c r="AG4" s="192"/>
      <c r="AH4" s="192"/>
      <c r="AI4" s="192"/>
      <c r="AJ4" s="121"/>
      <c r="AK4" s="121"/>
      <c r="AL4" s="192"/>
      <c r="AM4" s="192"/>
      <c r="AN4" s="192"/>
      <c r="AO4" s="121"/>
      <c r="AP4" s="121"/>
      <c r="AQ4" s="192"/>
      <c r="AR4" s="192"/>
      <c r="AS4" s="192"/>
      <c r="AT4" s="121"/>
    </row>
    <row r="5" spans="1:46" ht="15.75">
      <c r="A5" s="193"/>
      <c r="B5" s="194"/>
      <c r="C5" s="195"/>
      <c r="D5" s="195"/>
      <c r="E5" s="195"/>
      <c r="F5" s="196"/>
      <c r="G5" s="196"/>
      <c r="H5" s="63"/>
      <c r="I5" s="63"/>
      <c r="J5" s="63"/>
      <c r="K5" s="63"/>
      <c r="L5" s="196"/>
      <c r="M5" s="196"/>
      <c r="N5" s="192"/>
      <c r="O5" s="192"/>
      <c r="P5" s="192"/>
      <c r="Q5" s="192"/>
      <c r="R5" s="196"/>
      <c r="S5" s="196"/>
      <c r="T5" s="196"/>
      <c r="U5" s="196"/>
      <c r="V5" s="196"/>
      <c r="W5" s="196"/>
      <c r="X5" s="196"/>
      <c r="Y5" s="197"/>
      <c r="Z5" s="192"/>
      <c r="AA5" s="192"/>
      <c r="AB5" s="192"/>
      <c r="AC5" s="192"/>
      <c r="AD5" s="196"/>
      <c r="AE5" s="196"/>
      <c r="AF5" s="198"/>
      <c r="AG5" s="192"/>
      <c r="AH5" s="192"/>
      <c r="AI5" s="192"/>
      <c r="AJ5" s="121"/>
      <c r="AK5" s="121"/>
      <c r="AL5" s="199"/>
      <c r="AM5" s="192"/>
      <c r="AN5" s="192"/>
      <c r="AO5" s="121"/>
      <c r="AP5" s="121"/>
      <c r="AQ5" s="192"/>
      <c r="AR5" s="192"/>
      <c r="AS5" s="192"/>
      <c r="AT5" s="121"/>
    </row>
    <row r="6" spans="1:46" ht="15.75">
      <c r="A6" s="200"/>
      <c r="B6" s="200" t="s">
        <v>101</v>
      </c>
      <c r="C6" s="122"/>
      <c r="D6" s="122"/>
      <c r="E6" s="122"/>
      <c r="F6" s="196"/>
      <c r="G6" s="199" t="s">
        <v>93</v>
      </c>
      <c r="H6" s="199" t="str">
        <f>IF(Finanzierung!B18=0,"",Finanzierung!B18)</f>
        <v/>
      </c>
      <c r="I6" s="201"/>
      <c r="J6" s="196"/>
      <c r="K6" s="63"/>
      <c r="L6" s="196"/>
      <c r="M6" s="199" t="s">
        <v>94</v>
      </c>
      <c r="N6" s="199" t="str">
        <f>IF(Finanzierung!B19=0,"",Finanzierung!B19)</f>
        <v/>
      </c>
      <c r="O6" s="201"/>
      <c r="P6" s="196"/>
      <c r="Q6" s="63"/>
      <c r="R6" s="196"/>
      <c r="S6" s="199" t="s">
        <v>440</v>
      </c>
      <c r="T6" s="199"/>
      <c r="U6" s="201"/>
      <c r="V6" s="196"/>
      <c r="W6" s="63"/>
      <c r="X6" s="196"/>
      <c r="Y6" s="199" t="s">
        <v>432</v>
      </c>
      <c r="Z6" s="121"/>
      <c r="AA6" s="199"/>
      <c r="AB6" s="197"/>
      <c r="AC6" s="63"/>
      <c r="AD6" s="196"/>
      <c r="AE6" s="202" t="s">
        <v>127</v>
      </c>
      <c r="AF6" s="201"/>
      <c r="AG6" s="201"/>
      <c r="AH6" s="201"/>
      <c r="AI6" s="196"/>
      <c r="AJ6" s="121"/>
      <c r="AK6" s="199" t="s">
        <v>252</v>
      </c>
      <c r="AL6" s="199" t="str">
        <f>IF(Finanzierung!B23=0,"",Finanzierung!B23)</f>
        <v/>
      </c>
      <c r="AM6" s="63"/>
      <c r="AN6" s="121"/>
      <c r="AO6" s="121"/>
      <c r="AP6" s="199" t="s">
        <v>96</v>
      </c>
      <c r="AQ6" s="199"/>
      <c r="AR6" s="199" t="str">
        <f>IF(Finanzierung!B25=0,"",Finanzierung!B25)</f>
        <v/>
      </c>
      <c r="AS6" s="121"/>
      <c r="AT6" s="63"/>
    </row>
    <row r="7" spans="1:46">
      <c r="A7" s="194"/>
      <c r="B7" s="203" t="s">
        <v>30</v>
      </c>
      <c r="C7" s="204">
        <f>Finanzierung!C26</f>
        <v>0</v>
      </c>
      <c r="D7" s="205"/>
      <c r="E7" s="205"/>
      <c r="F7" s="196"/>
      <c r="G7" s="145" t="s">
        <v>278</v>
      </c>
      <c r="H7" s="145">
        <f>Finanzierung!C18</f>
        <v>0</v>
      </c>
      <c r="I7" s="145" t="s">
        <v>30</v>
      </c>
      <c r="J7" s="196"/>
      <c r="K7" s="168"/>
      <c r="L7" s="196"/>
      <c r="M7" s="145" t="s">
        <v>279</v>
      </c>
      <c r="N7" s="145">
        <f>Finanzierung!C19</f>
        <v>0</v>
      </c>
      <c r="O7" s="145" t="s">
        <v>30</v>
      </c>
      <c r="P7" s="196"/>
      <c r="Q7" s="168"/>
      <c r="R7" s="196"/>
      <c r="S7" s="145" t="s">
        <v>279</v>
      </c>
      <c r="T7" s="145">
        <f>Finanzierung!C20</f>
        <v>0</v>
      </c>
      <c r="U7" s="145" t="s">
        <v>30</v>
      </c>
      <c r="V7" s="196"/>
      <c r="W7" s="168"/>
      <c r="X7" s="196"/>
      <c r="Y7" s="145" t="s">
        <v>279</v>
      </c>
      <c r="Z7" s="145">
        <f>Finanzierung!C21</f>
        <v>0</v>
      </c>
      <c r="AA7" s="145" t="s">
        <v>30</v>
      </c>
      <c r="AB7" s="197"/>
      <c r="AC7" s="168"/>
      <c r="AD7" s="196"/>
      <c r="AE7" s="145" t="s">
        <v>279</v>
      </c>
      <c r="AF7" s="206">
        <f>Finanzierung!C22</f>
        <v>0</v>
      </c>
      <c r="AG7" s="207" t="s">
        <v>30</v>
      </c>
      <c r="AH7" s="168"/>
      <c r="AI7" s="196"/>
      <c r="AJ7" s="121"/>
      <c r="AK7" s="208" t="s">
        <v>279</v>
      </c>
      <c r="AL7" s="209">
        <f>Finanzierung!C23</f>
        <v>0</v>
      </c>
      <c r="AM7" s="207" t="s">
        <v>30</v>
      </c>
      <c r="AN7" s="121"/>
      <c r="AO7" s="121"/>
      <c r="AP7" s="145" t="s">
        <v>279</v>
      </c>
      <c r="AQ7" s="209">
        <f>Finanzierung!C25</f>
        <v>0</v>
      </c>
      <c r="AR7" s="207" t="s">
        <v>30</v>
      </c>
      <c r="AS7" s="121"/>
      <c r="AT7" s="168"/>
    </row>
    <row r="8" spans="1:46" ht="12.75" customHeight="1">
      <c r="A8" s="194"/>
      <c r="B8" s="210" t="s">
        <v>318</v>
      </c>
      <c r="C8" s="1074" t="s">
        <v>99</v>
      </c>
      <c r="D8" s="122"/>
      <c r="E8" s="122"/>
      <c r="F8" s="196"/>
      <c r="G8" s="182" t="s">
        <v>318</v>
      </c>
      <c r="H8" s="91">
        <f>Finanzierung!E18</f>
        <v>0</v>
      </c>
      <c r="I8" s="182" t="s">
        <v>1</v>
      </c>
      <c r="J8" s="196"/>
      <c r="K8" s="63"/>
      <c r="L8" s="196"/>
      <c r="M8" s="182" t="s">
        <v>318</v>
      </c>
      <c r="N8" s="91">
        <f>Finanzierung!E19</f>
        <v>0</v>
      </c>
      <c r="O8" s="182" t="s">
        <v>1</v>
      </c>
      <c r="P8" s="196"/>
      <c r="Q8" s="63"/>
      <c r="R8" s="196"/>
      <c r="S8" s="182" t="s">
        <v>318</v>
      </c>
      <c r="T8" s="91">
        <f>Finanzierung!E20</f>
        <v>0</v>
      </c>
      <c r="U8" s="182" t="s">
        <v>1</v>
      </c>
      <c r="V8" s="196"/>
      <c r="W8" s="63"/>
      <c r="X8" s="196"/>
      <c r="Y8" s="182" t="s">
        <v>416</v>
      </c>
      <c r="Z8" s="211">
        <v>8</v>
      </c>
      <c r="AA8" s="182" t="s">
        <v>1</v>
      </c>
      <c r="AB8" s="197"/>
      <c r="AC8" s="63"/>
      <c r="AD8" s="196"/>
      <c r="AE8" s="182" t="s">
        <v>4</v>
      </c>
      <c r="AF8" s="212">
        <f>Finanzierung!E22</f>
        <v>0</v>
      </c>
      <c r="AG8" s="213" t="s">
        <v>316</v>
      </c>
      <c r="AH8" s="63"/>
      <c r="AI8" s="196"/>
      <c r="AJ8" s="121"/>
      <c r="AK8" s="182" t="s">
        <v>256</v>
      </c>
      <c r="AL8" s="85">
        <f>Finanzierung!E23</f>
        <v>0</v>
      </c>
      <c r="AM8" s="87" t="s">
        <v>1</v>
      </c>
      <c r="AN8" s="121"/>
      <c r="AO8" s="121"/>
      <c r="AP8" s="182" t="s">
        <v>256</v>
      </c>
      <c r="AQ8" s="214">
        <f>Finanzierung!E25</f>
        <v>0</v>
      </c>
      <c r="AR8" s="87"/>
      <c r="AS8" s="121"/>
      <c r="AT8" s="63"/>
    </row>
    <row r="9" spans="1:46">
      <c r="A9" s="194"/>
      <c r="B9" s="215" t="s">
        <v>71</v>
      </c>
      <c r="C9" s="1075"/>
      <c r="D9" s="122"/>
      <c r="E9" s="122"/>
      <c r="F9" s="196"/>
      <c r="G9" s="165" t="s">
        <v>71</v>
      </c>
      <c r="H9" s="146">
        <f>Finanzierung!F18</f>
        <v>0</v>
      </c>
      <c r="I9" s="182" t="s">
        <v>98</v>
      </c>
      <c r="J9" s="196"/>
      <c r="K9" s="63"/>
      <c r="L9" s="196"/>
      <c r="M9" s="165" t="s">
        <v>71</v>
      </c>
      <c r="N9" s="165">
        <f>Finanzierung!F19</f>
        <v>0</v>
      </c>
      <c r="O9" s="182" t="s">
        <v>98</v>
      </c>
      <c r="P9" s="196"/>
      <c r="Q9" s="63"/>
      <c r="R9" s="196"/>
      <c r="S9" s="165" t="s">
        <v>71</v>
      </c>
      <c r="T9" s="165">
        <f>Finanzierung!F20</f>
        <v>0</v>
      </c>
      <c r="U9" s="182" t="s">
        <v>98</v>
      </c>
      <c r="V9" s="196"/>
      <c r="W9" s="63"/>
      <c r="X9" s="196"/>
      <c r="Y9" s="165" t="s">
        <v>417</v>
      </c>
      <c r="Z9" s="211">
        <v>1.5</v>
      </c>
      <c r="AA9" s="182" t="s">
        <v>1</v>
      </c>
      <c r="AB9" s="121"/>
      <c r="AC9" s="121"/>
      <c r="AD9" s="196"/>
      <c r="AE9" s="182" t="s">
        <v>4</v>
      </c>
      <c r="AF9" s="216">
        <v>2.82</v>
      </c>
      <c r="AG9" s="217" t="s">
        <v>317</v>
      </c>
      <c r="AH9" s="196"/>
      <c r="AI9" s="196"/>
      <c r="AJ9" s="121"/>
      <c r="AK9" s="165" t="s">
        <v>71</v>
      </c>
      <c r="AL9" s="218">
        <f>ROUND(Finanzierung!F23,0)</f>
        <v>0</v>
      </c>
      <c r="AM9" s="87" t="s">
        <v>98</v>
      </c>
      <c r="AN9" s="121"/>
      <c r="AO9" s="121"/>
      <c r="AP9" s="86" t="s">
        <v>257</v>
      </c>
      <c r="AQ9" s="214">
        <f>Finanzierung!F25</f>
        <v>0</v>
      </c>
      <c r="AR9" s="219"/>
      <c r="AS9" s="121"/>
      <c r="AT9" s="63"/>
    </row>
    <row r="10" spans="1:46">
      <c r="A10" s="194"/>
      <c r="B10" s="220" t="s">
        <v>97</v>
      </c>
      <c r="C10" s="1075"/>
      <c r="D10" s="122"/>
      <c r="E10" s="122"/>
      <c r="F10" s="196"/>
      <c r="G10" s="221" t="s">
        <v>97</v>
      </c>
      <c r="H10" s="165">
        <f>Finanzierung!H18</f>
        <v>0</v>
      </c>
      <c r="I10" s="182" t="s">
        <v>380</v>
      </c>
      <c r="J10" s="222"/>
      <c r="K10" s="63"/>
      <c r="L10" s="196"/>
      <c r="M10" s="221" t="s">
        <v>97</v>
      </c>
      <c r="N10" s="165">
        <f>Finanzierung!H19</f>
        <v>0</v>
      </c>
      <c r="O10" s="182" t="s">
        <v>380</v>
      </c>
      <c r="P10" s="196"/>
      <c r="Q10" s="63"/>
      <c r="R10" s="196"/>
      <c r="S10" s="221" t="s">
        <v>97</v>
      </c>
      <c r="T10" s="165">
        <f>Finanzierung!H20</f>
        <v>0</v>
      </c>
      <c r="U10" s="182" t="s">
        <v>380</v>
      </c>
      <c r="V10" s="196"/>
      <c r="W10" s="63"/>
      <c r="X10" s="196"/>
      <c r="Y10" s="165" t="s">
        <v>71</v>
      </c>
      <c r="Z10" s="110">
        <f>10</f>
        <v>10</v>
      </c>
      <c r="AA10" s="182" t="s">
        <v>98</v>
      </c>
      <c r="AB10" s="197"/>
      <c r="AC10" s="63"/>
      <c r="AD10" s="196"/>
      <c r="AE10" s="182" t="s">
        <v>4</v>
      </c>
      <c r="AF10" s="216">
        <v>5</v>
      </c>
      <c r="AG10" s="217" t="s">
        <v>309</v>
      </c>
      <c r="AH10" s="196"/>
      <c r="AI10" s="196"/>
      <c r="AJ10" s="121"/>
      <c r="AK10" s="121"/>
      <c r="AL10" s="136"/>
      <c r="AM10" s="63"/>
      <c r="AN10" s="63"/>
      <c r="AO10" s="121"/>
      <c r="AP10" s="182" t="s">
        <v>263</v>
      </c>
      <c r="AQ10" s="85">
        <f>Finanzierung!H25</f>
        <v>0</v>
      </c>
      <c r="AR10" s="223" t="s">
        <v>98</v>
      </c>
      <c r="AS10" s="121"/>
      <c r="AT10" s="63"/>
    </row>
    <row r="11" spans="1:46">
      <c r="A11" s="194"/>
      <c r="B11" s="224" t="s">
        <v>100</v>
      </c>
      <c r="C11" s="1076"/>
      <c r="D11" s="122"/>
      <c r="E11" s="122"/>
      <c r="F11" s="196"/>
      <c r="G11" s="182" t="s">
        <v>100</v>
      </c>
      <c r="H11" s="146">
        <f>H9-H10/12</f>
        <v>0</v>
      </c>
      <c r="I11" s="182" t="s">
        <v>98</v>
      </c>
      <c r="J11" s="225"/>
      <c r="K11" s="121"/>
      <c r="L11" s="196"/>
      <c r="M11" s="182" t="s">
        <v>100</v>
      </c>
      <c r="N11" s="146">
        <f>N9-N10/12</f>
        <v>0</v>
      </c>
      <c r="O11" s="182" t="s">
        <v>98</v>
      </c>
      <c r="P11" s="196"/>
      <c r="Q11" s="63"/>
      <c r="R11" s="196"/>
      <c r="S11" s="182" t="s">
        <v>100</v>
      </c>
      <c r="T11" s="146">
        <f>T9-T10/12</f>
        <v>0</v>
      </c>
      <c r="U11" s="182" t="s">
        <v>98</v>
      </c>
      <c r="V11" s="196"/>
      <c r="W11" s="63"/>
      <c r="X11" s="196"/>
      <c r="Y11" s="221" t="s">
        <v>473</v>
      </c>
      <c r="Z11" s="218">
        <v>7</v>
      </c>
      <c r="AA11" s="182" t="s">
        <v>98</v>
      </c>
      <c r="AB11" s="197"/>
      <c r="AC11" s="63"/>
      <c r="AD11" s="196"/>
      <c r="AE11" s="182" t="s">
        <v>310</v>
      </c>
      <c r="AF11" s="216">
        <v>1</v>
      </c>
      <c r="AG11" s="226" t="s">
        <v>311</v>
      </c>
      <c r="AH11" s="227"/>
      <c r="AI11" s="196"/>
      <c r="AJ11" s="121"/>
      <c r="AK11" s="121"/>
      <c r="AL11" s="136"/>
      <c r="AM11" s="63"/>
      <c r="AN11" s="63"/>
      <c r="AO11" s="121"/>
      <c r="AP11" s="121"/>
      <c r="AQ11" s="136"/>
      <c r="AR11" s="63"/>
      <c r="AS11" s="63"/>
      <c r="AT11" s="63"/>
    </row>
    <row r="12" spans="1:46">
      <c r="A12" s="194"/>
      <c r="B12" s="122"/>
      <c r="C12" s="228"/>
      <c r="D12" s="122"/>
      <c r="E12" s="122"/>
      <c r="F12" s="196"/>
      <c r="G12" s="63"/>
      <c r="H12" s="63"/>
      <c r="I12" s="63"/>
      <c r="J12" s="229"/>
      <c r="K12" s="63"/>
      <c r="L12" s="196"/>
      <c r="M12" s="63"/>
      <c r="N12" s="63"/>
      <c r="O12" s="63"/>
      <c r="P12" s="63"/>
      <c r="Q12" s="63"/>
      <c r="R12" s="196"/>
      <c r="S12" s="63"/>
      <c r="T12" s="63"/>
      <c r="U12" s="63"/>
      <c r="V12" s="63"/>
      <c r="W12" s="63"/>
      <c r="X12" s="196"/>
      <c r="Y12" s="182" t="s">
        <v>474</v>
      </c>
      <c r="Z12" s="165">
        <f>Z10-Z11</f>
        <v>3</v>
      </c>
      <c r="AA12" s="182" t="s">
        <v>98</v>
      </c>
      <c r="AB12" s="197"/>
      <c r="AC12" s="63"/>
      <c r="AD12" s="196"/>
      <c r="AE12" s="165" t="s">
        <v>71</v>
      </c>
      <c r="AF12" s="230">
        <v>15</v>
      </c>
      <c r="AG12" s="223" t="s">
        <v>98</v>
      </c>
      <c r="AH12" s="63"/>
      <c r="AI12" s="196"/>
      <c r="AJ12" s="121"/>
      <c r="AK12" s="121"/>
      <c r="AL12" s="136"/>
      <c r="AM12" s="63"/>
      <c r="AN12" s="63"/>
      <c r="AO12" s="121"/>
      <c r="AP12" s="121"/>
      <c r="AQ12" s="136"/>
      <c r="AR12" s="63"/>
      <c r="AS12" s="63"/>
      <c r="AT12" s="63"/>
    </row>
    <row r="13" spans="1:46">
      <c r="A13" s="194"/>
      <c r="B13" s="122"/>
      <c r="C13" s="228"/>
      <c r="D13" s="122"/>
      <c r="E13" s="122"/>
      <c r="F13" s="196"/>
      <c r="G13" s="196"/>
      <c r="H13" s="196"/>
      <c r="I13" s="196"/>
      <c r="J13" s="196"/>
      <c r="K13" s="63"/>
      <c r="L13" s="196"/>
      <c r="M13" s="63"/>
      <c r="N13" s="63"/>
      <c r="O13" s="63"/>
      <c r="P13" s="63"/>
      <c r="Q13" s="63"/>
      <c r="R13" s="196"/>
      <c r="S13" s="63"/>
      <c r="T13" s="63"/>
      <c r="U13" s="63"/>
      <c r="V13" s="63"/>
      <c r="W13" s="63"/>
      <c r="X13" s="196"/>
      <c r="Y13" s="63"/>
      <c r="Z13" s="63"/>
      <c r="AA13" s="63"/>
      <c r="AB13" s="63"/>
      <c r="AC13" s="63"/>
      <c r="AD13" s="196"/>
      <c r="AE13" s="221" t="s">
        <v>97</v>
      </c>
      <c r="AF13" s="230">
        <v>7</v>
      </c>
      <c r="AG13" s="87" t="s">
        <v>98</v>
      </c>
      <c r="AH13" s="63"/>
      <c r="AI13" s="196"/>
      <c r="AJ13" s="121"/>
      <c r="AK13" s="121"/>
      <c r="AL13" s="136"/>
      <c r="AM13" s="63"/>
      <c r="AN13" s="63"/>
      <c r="AO13" s="121"/>
      <c r="AP13" s="121"/>
      <c r="AQ13" s="136"/>
      <c r="AR13" s="63"/>
      <c r="AS13" s="63"/>
      <c r="AT13" s="63"/>
    </row>
    <row r="14" spans="1:46" ht="12.75" customHeight="1">
      <c r="A14" s="1068" t="s">
        <v>6</v>
      </c>
      <c r="B14" s="1070" t="s">
        <v>284</v>
      </c>
      <c r="C14" s="1072" t="s">
        <v>281</v>
      </c>
      <c r="D14" s="1070" t="s">
        <v>283</v>
      </c>
      <c r="E14" s="1070" t="s">
        <v>282</v>
      </c>
      <c r="F14" s="196"/>
      <c r="G14" s="1065" t="s">
        <v>6</v>
      </c>
      <c r="H14" s="1063" t="s">
        <v>284</v>
      </c>
      <c r="I14" s="1067" t="s">
        <v>281</v>
      </c>
      <c r="J14" s="1063" t="s">
        <v>283</v>
      </c>
      <c r="K14" s="1063" t="s">
        <v>282</v>
      </c>
      <c r="L14" s="196"/>
      <c r="M14" s="1065" t="s">
        <v>6</v>
      </c>
      <c r="N14" s="1063" t="s">
        <v>284</v>
      </c>
      <c r="O14" s="1067" t="s">
        <v>281</v>
      </c>
      <c r="P14" s="1063" t="s">
        <v>283</v>
      </c>
      <c r="Q14" s="1063" t="s">
        <v>282</v>
      </c>
      <c r="R14" s="196"/>
      <c r="S14" s="1065" t="s">
        <v>6</v>
      </c>
      <c r="T14" s="1063" t="s">
        <v>284</v>
      </c>
      <c r="U14" s="1067" t="s">
        <v>281</v>
      </c>
      <c r="V14" s="1063" t="s">
        <v>283</v>
      </c>
      <c r="W14" s="1063" t="s">
        <v>282</v>
      </c>
      <c r="X14" s="196"/>
      <c r="Y14" s="63"/>
      <c r="Z14" s="63"/>
      <c r="AA14" s="63"/>
      <c r="AB14" s="63"/>
      <c r="AC14" s="63"/>
      <c r="AD14" s="196"/>
      <c r="AE14" s="182" t="s">
        <v>100</v>
      </c>
      <c r="AF14" s="230">
        <f>AF12-AF13</f>
        <v>8</v>
      </c>
      <c r="AG14" s="87" t="s">
        <v>98</v>
      </c>
      <c r="AH14" s="63"/>
      <c r="AI14" s="196"/>
      <c r="AJ14" s="121"/>
      <c r="AK14" s="1065" t="s">
        <v>6</v>
      </c>
      <c r="AL14" s="1063" t="s">
        <v>284</v>
      </c>
      <c r="AM14" s="1067" t="s">
        <v>281</v>
      </c>
      <c r="AN14" s="1063" t="s">
        <v>282</v>
      </c>
      <c r="AO14" s="121"/>
      <c r="AP14" s="1065" t="s">
        <v>6</v>
      </c>
      <c r="AQ14" s="1063" t="s">
        <v>284</v>
      </c>
      <c r="AR14" s="1067" t="s">
        <v>281</v>
      </c>
      <c r="AS14" s="1063" t="s">
        <v>283</v>
      </c>
      <c r="AT14" s="1063" t="s">
        <v>282</v>
      </c>
    </row>
    <row r="15" spans="1:46" ht="12.75" customHeight="1">
      <c r="A15" s="1069"/>
      <c r="B15" s="1071"/>
      <c r="C15" s="1071"/>
      <c r="D15" s="1071"/>
      <c r="E15" s="1071"/>
      <c r="F15" s="196"/>
      <c r="G15" s="1066"/>
      <c r="H15" s="1064"/>
      <c r="I15" s="1064"/>
      <c r="J15" s="1064"/>
      <c r="K15" s="1064"/>
      <c r="L15" s="196"/>
      <c r="M15" s="1066"/>
      <c r="N15" s="1064"/>
      <c r="O15" s="1064"/>
      <c r="P15" s="1064"/>
      <c r="Q15" s="1064"/>
      <c r="R15" s="196"/>
      <c r="S15" s="1066"/>
      <c r="T15" s="1064"/>
      <c r="U15" s="1064"/>
      <c r="V15" s="1064"/>
      <c r="W15" s="1064"/>
      <c r="X15" s="196"/>
      <c r="Y15" s="231" t="s">
        <v>6</v>
      </c>
      <c r="Z15" s="232" t="s">
        <v>7</v>
      </c>
      <c r="AA15" s="233" t="s">
        <v>435</v>
      </c>
      <c r="AB15" s="232" t="s">
        <v>434</v>
      </c>
      <c r="AC15" s="232" t="s">
        <v>282</v>
      </c>
      <c r="AD15" s="196"/>
      <c r="AE15" s="196"/>
      <c r="AF15" s="63"/>
      <c r="AG15" s="110"/>
      <c r="AH15" s="63"/>
      <c r="AI15" s="63"/>
      <c r="AJ15" s="121"/>
      <c r="AK15" s="1066"/>
      <c r="AL15" s="1064"/>
      <c r="AM15" s="1064"/>
      <c r="AN15" s="1064"/>
      <c r="AO15" s="121"/>
      <c r="AP15" s="1066"/>
      <c r="AQ15" s="1064"/>
      <c r="AR15" s="1064"/>
      <c r="AS15" s="1064"/>
      <c r="AT15" s="1064"/>
    </row>
    <row r="16" spans="1:46" ht="13.5" customHeight="1">
      <c r="A16" s="234">
        <v>1</v>
      </c>
      <c r="B16" s="235">
        <f t="shared" ref="B16:B26" si="0">H16+N16+Z18+AF20+AL16+AQ16</f>
        <v>0</v>
      </c>
      <c r="C16" s="235">
        <f>I16+O16+U16+AA18+AG20+AM16+AR16</f>
        <v>0</v>
      </c>
      <c r="D16" s="235">
        <f>J16+P16+V16+AB18+AH20+AS16</f>
        <v>0</v>
      </c>
      <c r="E16" s="235">
        <f t="shared" ref="E16:E25" si="1">K16+Q16+AC18+AI20+AT16+AN16</f>
        <v>0</v>
      </c>
      <c r="F16" s="196"/>
      <c r="G16" s="236">
        <v>1</v>
      </c>
      <c r="H16" s="237">
        <f>H7</f>
        <v>0</v>
      </c>
      <c r="I16" s="145">
        <f>Hilfstabelle!N123</f>
        <v>0</v>
      </c>
      <c r="J16" s="145">
        <f>IF(H16=0,0,IF(H10=0,H7/(H9*12-H10)*12,IF(AND(H10&gt;0,H10&lt;12),H7/(H9*12-H10)*(12-H10),0)))</f>
        <v>0</v>
      </c>
      <c r="K16" s="145">
        <f>I16+J16</f>
        <v>0</v>
      </c>
      <c r="L16" s="196"/>
      <c r="M16" s="236">
        <v>1</v>
      </c>
      <c r="N16" s="237">
        <f>N7</f>
        <v>0</v>
      </c>
      <c r="O16" s="145">
        <f>Hilfstabelle!N124</f>
        <v>0</v>
      </c>
      <c r="P16" s="145">
        <f>IF(N16=0,0,IF(N10=0,N7/(N9*12-N10)*12,IF(AND(N10&gt;0,N10&lt;12),N7/(N9*12-N10)*(12-N10),0)))</f>
        <v>0</v>
      </c>
      <c r="Q16" s="145">
        <f t="shared" ref="Q16:Q35" si="2">O16+P16</f>
        <v>0</v>
      </c>
      <c r="R16" s="196"/>
      <c r="S16" s="236">
        <v>1</v>
      </c>
      <c r="T16" s="237">
        <f>T7</f>
        <v>0</v>
      </c>
      <c r="U16" s="145">
        <f>Hilfstabelle!N125</f>
        <v>0</v>
      </c>
      <c r="V16" s="145">
        <f>IF(T16=0,0,IF(T10=0,T7/(T9*12-T10)*12,IF(AND(T10&gt;0,T10&lt;12),T7/(T9*12-T10)*(12-T10),0)))</f>
        <v>0</v>
      </c>
      <c r="W16" s="145">
        <f t="shared" ref="W16:W35" si="3">U16+V16</f>
        <v>0</v>
      </c>
      <c r="X16" s="196"/>
      <c r="Y16" s="238"/>
      <c r="Z16" s="238"/>
      <c r="AA16" s="239" t="s">
        <v>436</v>
      </c>
      <c r="AB16" s="238"/>
      <c r="AC16" s="240"/>
      <c r="AD16" s="196"/>
      <c r="AE16" s="196"/>
      <c r="AF16" s="110"/>
      <c r="AG16" s="63"/>
      <c r="AH16" s="63"/>
      <c r="AI16" s="63"/>
      <c r="AJ16" s="121"/>
      <c r="AK16" s="236">
        <v>1</v>
      </c>
      <c r="AL16" s="237">
        <f t="shared" ref="AL16:AL35" si="4">IF(AL$9&gt;=A16,AL$7,0)</f>
        <v>0</v>
      </c>
      <c r="AM16" s="145">
        <f t="shared" ref="AM16:AM35" si="5">AL16*AL$8/100</f>
        <v>0</v>
      </c>
      <c r="AN16" s="145">
        <f>AM16</f>
        <v>0</v>
      </c>
      <c r="AO16" s="121"/>
      <c r="AP16" s="236">
        <v>1</v>
      </c>
      <c r="AQ16" s="237">
        <f>AQ7</f>
        <v>0</v>
      </c>
      <c r="AR16" s="145">
        <f t="shared" ref="AR16:AR35" si="6">AQ16*AQ$8</f>
        <v>0</v>
      </c>
      <c r="AS16" s="145">
        <f>IF(A16&gt;=AQ$10,AQ16,AT16-AR16)</f>
        <v>0</v>
      </c>
      <c r="AT16" s="145">
        <f>IF(A16=0,0,IF(AQ$10&gt;=A16,+PMT(AQ$8,AQ$10,-AQ$7,0,0),0))</f>
        <v>0</v>
      </c>
    </row>
    <row r="17" spans="1:46" ht="13.5" customHeight="1">
      <c r="A17" s="234">
        <v>2</v>
      </c>
      <c r="B17" s="235">
        <f t="shared" si="0"/>
        <v>0</v>
      </c>
      <c r="C17" s="235">
        <f t="shared" ref="C17:C31" si="7">I17+O17+U17+AA19+AG21+AM17+AR17</f>
        <v>0</v>
      </c>
      <c r="D17" s="235">
        <f t="shared" ref="D17:D26" si="8">J17+P17+V17+AB19+AH21+AS17</f>
        <v>0</v>
      </c>
      <c r="E17" s="235">
        <f t="shared" si="1"/>
        <v>0</v>
      </c>
      <c r="F17" s="196"/>
      <c r="G17" s="236">
        <v>2</v>
      </c>
      <c r="H17" s="145">
        <f t="shared" ref="H17:H35" si="9">IF((H16-J16)&lt;0,0,H16-J16)</f>
        <v>0</v>
      </c>
      <c r="I17" s="145">
        <f>Hilfstabelle!N130</f>
        <v>0</v>
      </c>
      <c r="J17" s="145">
        <f>IF(H17=0,0,IF(H10&lt;=12,H7/(H9*12-H10)*12,IF(AND(H10&gt;12,H10&lt;24),H7/(H9*12-H10)*(24-H10),0)))</f>
        <v>0</v>
      </c>
      <c r="K17" s="145">
        <f>I17+J17</f>
        <v>0</v>
      </c>
      <c r="L17" s="196"/>
      <c r="M17" s="236">
        <v>2</v>
      </c>
      <c r="N17" s="145">
        <f t="shared" ref="N17:N35" si="10">IF((N16-P16)&lt;0,0,N16-P16)</f>
        <v>0</v>
      </c>
      <c r="O17" s="145">
        <f>Hilfstabelle!N131</f>
        <v>0</v>
      </c>
      <c r="P17" s="145">
        <f>IF(N17=0,0,IF(N10&lt;=12,N7/(N9*12-N10)*12,IF(AND(N10&gt;12,N10&lt;24),N7/(N9*12-N10)*(24-N10),0)))</f>
        <v>0</v>
      </c>
      <c r="Q17" s="145">
        <f t="shared" si="2"/>
        <v>0</v>
      </c>
      <c r="R17" s="196"/>
      <c r="S17" s="236">
        <v>2</v>
      </c>
      <c r="T17" s="145">
        <f t="shared" ref="T17:T35" si="11">IF((T16-V16)&lt;0,0,T16-V16)</f>
        <v>0</v>
      </c>
      <c r="U17" s="145">
        <f>Hilfstabelle!N132</f>
        <v>0</v>
      </c>
      <c r="V17" s="145">
        <f>IF(T17=0,0,IF(T10&lt;=12,T7/(T9*12-T10)*12,IF(AND(T10&gt;12,T10&lt;24),T7/(T9*12-T10)*(24-T10),0)))</f>
        <v>0</v>
      </c>
      <c r="W17" s="145">
        <f t="shared" si="3"/>
        <v>0</v>
      </c>
      <c r="X17" s="196"/>
      <c r="Y17" s="241"/>
      <c r="Z17" s="239" t="s">
        <v>30</v>
      </c>
      <c r="AA17" s="239" t="s">
        <v>30</v>
      </c>
      <c r="AB17" s="242" t="s">
        <v>30</v>
      </c>
      <c r="AC17" s="239" t="s">
        <v>30</v>
      </c>
      <c r="AD17" s="196"/>
      <c r="AE17" s="243" t="s">
        <v>6</v>
      </c>
      <c r="AF17" s="232" t="s">
        <v>312</v>
      </c>
      <c r="AG17" s="244" t="s">
        <v>314</v>
      </c>
      <c r="AH17" s="245" t="s">
        <v>8</v>
      </c>
      <c r="AI17" s="232" t="s">
        <v>313</v>
      </c>
      <c r="AJ17" s="121"/>
      <c r="AK17" s="236">
        <v>2</v>
      </c>
      <c r="AL17" s="237">
        <f t="shared" si="4"/>
        <v>0</v>
      </c>
      <c r="AM17" s="145">
        <f t="shared" si="5"/>
        <v>0</v>
      </c>
      <c r="AN17" s="145">
        <f t="shared" ref="AN17:AN35" si="12">AM17</f>
        <v>0</v>
      </c>
      <c r="AO17" s="121"/>
      <c r="AP17" s="236">
        <v>2</v>
      </c>
      <c r="AQ17" s="145">
        <f>IF(AQ16-AS16&lt;0,0,AQ16-AS16)</f>
        <v>0</v>
      </c>
      <c r="AR17" s="145">
        <f t="shared" si="6"/>
        <v>0</v>
      </c>
      <c r="AS17" s="145">
        <f t="shared" ref="AS17:AS35" si="13">IF(OR(AQ17&lt;AS16,A17&gt;=AQ$10),AQ17,AT17-AR17)</f>
        <v>0</v>
      </c>
      <c r="AT17" s="145">
        <f t="shared" ref="AT17:AT35" si="14">IF(A17=0,0,IF(AQ$10&gt;=A17,+PMT(AQ$8,AQ$10,-AQ$7,0,0),AR17+AS17))</f>
        <v>0</v>
      </c>
    </row>
    <row r="18" spans="1:46" ht="14.25" customHeight="1">
      <c r="A18" s="236">
        <v>3</v>
      </c>
      <c r="B18" s="235">
        <f t="shared" si="0"/>
        <v>0</v>
      </c>
      <c r="C18" s="235">
        <f t="shared" si="7"/>
        <v>0</v>
      </c>
      <c r="D18" s="235">
        <f t="shared" si="8"/>
        <v>0</v>
      </c>
      <c r="E18" s="235">
        <f t="shared" si="1"/>
        <v>0</v>
      </c>
      <c r="F18" s="196"/>
      <c r="G18" s="236">
        <v>3</v>
      </c>
      <c r="H18" s="145">
        <f t="shared" si="9"/>
        <v>0</v>
      </c>
      <c r="I18" s="145">
        <f>Hilfstabelle!N137</f>
        <v>0</v>
      </c>
      <c r="J18" s="145">
        <f>IF(H18=0,0,IF(H10&lt;=24,H7/(H9*12-H10)*12,IF(AND(H10&gt;24,H10&lt;36),H7/(H9*12-H10)*(36-H10),0)))</f>
        <v>0</v>
      </c>
      <c r="K18" s="145">
        <f t="shared" ref="K18:K35" si="15">I18+J18</f>
        <v>0</v>
      </c>
      <c r="L18" s="196"/>
      <c r="M18" s="236">
        <v>3</v>
      </c>
      <c r="N18" s="145">
        <f t="shared" si="10"/>
        <v>0</v>
      </c>
      <c r="O18" s="145">
        <f>Hilfstabelle!N138</f>
        <v>0</v>
      </c>
      <c r="P18" s="145">
        <f>IF(N18=0,0,IF(N10&lt;=24,N7/(N9*12-N10)*12,IF(AND(N10&gt;24,N10&lt;36),N7/(N9*12-N10)*(36-N10),0)))</f>
        <v>0</v>
      </c>
      <c r="Q18" s="145">
        <f t="shared" si="2"/>
        <v>0</v>
      </c>
      <c r="R18" s="196"/>
      <c r="S18" s="236">
        <v>3</v>
      </c>
      <c r="T18" s="145">
        <f t="shared" si="11"/>
        <v>0</v>
      </c>
      <c r="U18" s="145">
        <f>Hilfstabelle!N139</f>
        <v>0</v>
      </c>
      <c r="V18" s="145">
        <f>IF(T18=0,0,IF(T10&lt;=24,T7/(T9*12-T10)*12,IF(AND(T10&gt;24,T10&lt;36),T7/(T9*12-T10)*(36-T10),0)))</f>
        <v>0</v>
      </c>
      <c r="W18" s="145">
        <f t="shared" si="3"/>
        <v>0</v>
      </c>
      <c r="X18" s="196"/>
      <c r="Y18" s="236">
        <v>1</v>
      </c>
      <c r="Z18" s="237">
        <f>Z7</f>
        <v>0</v>
      </c>
      <c r="AA18" s="207">
        <f t="shared" ref="AA18:AA27" si="16">Z18*Z$8/100+Z18*Z$9/100</f>
        <v>0</v>
      </c>
      <c r="AB18" s="180">
        <f t="shared" ref="AB18:AB26" si="17">IF(Y18&lt;=Z$11,0,Z$7/Z$12)</f>
        <v>0</v>
      </c>
      <c r="AC18" s="145">
        <f t="shared" ref="AC18:AC27" si="18">AA18+AB18</f>
        <v>0</v>
      </c>
      <c r="AD18" s="196"/>
      <c r="AE18" s="246"/>
      <c r="AF18" s="239" t="s">
        <v>30</v>
      </c>
      <c r="AG18" s="239" t="s">
        <v>315</v>
      </c>
      <c r="AH18" s="239" t="s">
        <v>30</v>
      </c>
      <c r="AI18" s="239" t="s">
        <v>30</v>
      </c>
      <c r="AJ18" s="121"/>
      <c r="AK18" s="236">
        <v>3</v>
      </c>
      <c r="AL18" s="237">
        <f t="shared" si="4"/>
        <v>0</v>
      </c>
      <c r="AM18" s="145">
        <f t="shared" si="5"/>
        <v>0</v>
      </c>
      <c r="AN18" s="145">
        <f t="shared" si="12"/>
        <v>0</v>
      </c>
      <c r="AO18" s="121"/>
      <c r="AP18" s="236">
        <v>3</v>
      </c>
      <c r="AQ18" s="145">
        <f t="shared" ref="AQ18:AQ31" si="19">IF(AQ17-AS17&lt;0,0,AQ17-AS17)</f>
        <v>0</v>
      </c>
      <c r="AR18" s="145">
        <f t="shared" si="6"/>
        <v>0</v>
      </c>
      <c r="AS18" s="145">
        <f t="shared" si="13"/>
        <v>0</v>
      </c>
      <c r="AT18" s="145">
        <f t="shared" si="14"/>
        <v>0</v>
      </c>
    </row>
    <row r="19" spans="1:46" ht="14.25">
      <c r="A19" s="236">
        <v>4</v>
      </c>
      <c r="B19" s="235">
        <f t="shared" si="0"/>
        <v>0</v>
      </c>
      <c r="C19" s="235">
        <f t="shared" si="7"/>
        <v>0</v>
      </c>
      <c r="D19" s="235">
        <f t="shared" si="8"/>
        <v>0</v>
      </c>
      <c r="E19" s="235">
        <f t="shared" si="1"/>
        <v>0</v>
      </c>
      <c r="F19" s="196"/>
      <c r="G19" s="236">
        <v>4</v>
      </c>
      <c r="H19" s="145">
        <f t="shared" si="9"/>
        <v>0</v>
      </c>
      <c r="I19" s="145">
        <f t="shared" ref="I19:I35" si="20">H19*H$8/100</f>
        <v>0</v>
      </c>
      <c r="J19" s="145">
        <f>IF(H19=0,0,IF(H19&lt;H$7/H$11,H19,H$7/(H$9*12-H$10)*12))</f>
        <v>0</v>
      </c>
      <c r="K19" s="145">
        <f t="shared" si="15"/>
        <v>0</v>
      </c>
      <c r="L19" s="196"/>
      <c r="M19" s="236">
        <v>4</v>
      </c>
      <c r="N19" s="145">
        <f t="shared" si="10"/>
        <v>0</v>
      </c>
      <c r="O19" s="145">
        <f t="shared" ref="O19:O35" si="21">N19*N$8/100</f>
        <v>0</v>
      </c>
      <c r="P19" s="145">
        <f>IF(N19=0,0,IF(N19&lt;N$7/N$11,N19,N$7/(N$9*12-N$10)*12))</f>
        <v>0</v>
      </c>
      <c r="Q19" s="145">
        <f t="shared" si="2"/>
        <v>0</v>
      </c>
      <c r="R19" s="196"/>
      <c r="S19" s="236">
        <v>4</v>
      </c>
      <c r="T19" s="145">
        <f t="shared" si="11"/>
        <v>0</v>
      </c>
      <c r="U19" s="145">
        <f t="shared" ref="U19:U35" si="22">T19*T$8/100</f>
        <v>0</v>
      </c>
      <c r="V19" s="145">
        <f>IF(T19=0,0,IF(T19&lt;T$7/T$11,T19,T$7/(T$9*12-T$10)*12))</f>
        <v>0</v>
      </c>
      <c r="W19" s="145">
        <f t="shared" si="3"/>
        <v>0</v>
      </c>
      <c r="X19" s="196"/>
      <c r="Y19" s="236">
        <v>2</v>
      </c>
      <c r="Z19" s="145">
        <f t="shared" ref="Z19:Z27" si="23">IF((Z18-AB18)&lt;0,0,Z18-AB18)</f>
        <v>0</v>
      </c>
      <c r="AA19" s="207">
        <f t="shared" si="16"/>
        <v>0</v>
      </c>
      <c r="AB19" s="180">
        <f t="shared" si="17"/>
        <v>0</v>
      </c>
      <c r="AC19" s="145">
        <f t="shared" si="18"/>
        <v>0</v>
      </c>
      <c r="AD19" s="196"/>
      <c r="AE19" s="247"/>
      <c r="AF19" s="248"/>
      <c r="AG19" s="239" t="s">
        <v>30</v>
      </c>
      <c r="AH19" s="242"/>
      <c r="AI19" s="242"/>
      <c r="AJ19" s="121"/>
      <c r="AK19" s="236">
        <v>4</v>
      </c>
      <c r="AL19" s="237">
        <f t="shared" si="4"/>
        <v>0</v>
      </c>
      <c r="AM19" s="145">
        <f t="shared" si="5"/>
        <v>0</v>
      </c>
      <c r="AN19" s="145">
        <f t="shared" si="12"/>
        <v>0</v>
      </c>
      <c r="AO19" s="121"/>
      <c r="AP19" s="236">
        <v>4</v>
      </c>
      <c r="AQ19" s="145">
        <f t="shared" si="19"/>
        <v>0</v>
      </c>
      <c r="AR19" s="145">
        <f t="shared" si="6"/>
        <v>0</v>
      </c>
      <c r="AS19" s="145">
        <f t="shared" si="13"/>
        <v>0</v>
      </c>
      <c r="AT19" s="145">
        <f t="shared" si="14"/>
        <v>0</v>
      </c>
    </row>
    <row r="20" spans="1:46">
      <c r="A20" s="236">
        <v>5</v>
      </c>
      <c r="B20" s="235">
        <f t="shared" si="0"/>
        <v>0</v>
      </c>
      <c r="C20" s="235">
        <f t="shared" si="7"/>
        <v>0</v>
      </c>
      <c r="D20" s="235">
        <f t="shared" si="8"/>
        <v>0</v>
      </c>
      <c r="E20" s="235">
        <f t="shared" si="1"/>
        <v>0</v>
      </c>
      <c r="F20" s="196"/>
      <c r="G20" s="236">
        <v>5</v>
      </c>
      <c r="H20" s="145">
        <f t="shared" si="9"/>
        <v>0</v>
      </c>
      <c r="I20" s="145">
        <f t="shared" si="20"/>
        <v>0</v>
      </c>
      <c r="J20" s="145">
        <f t="shared" ref="J20:J35" si="24">IF(H20=0,0,IF(H20&lt;H$7/H$11,H20,H$7/(H$9*12-H$10)*12))</f>
        <v>0</v>
      </c>
      <c r="K20" s="145">
        <f t="shared" si="15"/>
        <v>0</v>
      </c>
      <c r="L20" s="196"/>
      <c r="M20" s="236">
        <v>5</v>
      </c>
      <c r="N20" s="145">
        <f t="shared" si="10"/>
        <v>0</v>
      </c>
      <c r="O20" s="145">
        <f t="shared" si="21"/>
        <v>0</v>
      </c>
      <c r="P20" s="145">
        <f t="shared" ref="P20:P35" si="25">IF(N20=0,0,IF(N20&lt;N$7/N$11,N20,N$7/(N$9*12-N$10)*12))</f>
        <v>0</v>
      </c>
      <c r="Q20" s="145">
        <f t="shared" si="2"/>
        <v>0</v>
      </c>
      <c r="R20" s="196"/>
      <c r="S20" s="236">
        <v>5</v>
      </c>
      <c r="T20" s="145">
        <f t="shared" si="11"/>
        <v>0</v>
      </c>
      <c r="U20" s="145">
        <f t="shared" si="22"/>
        <v>0</v>
      </c>
      <c r="V20" s="145">
        <f t="shared" ref="V20:V35" si="26">IF(T20=0,0,IF(T20&lt;T$7/T$11,T20,T$7/(T$9*12-T$10)*12))</f>
        <v>0</v>
      </c>
      <c r="W20" s="145">
        <f t="shared" si="3"/>
        <v>0</v>
      </c>
      <c r="X20" s="196"/>
      <c r="Y20" s="236">
        <v>3</v>
      </c>
      <c r="Z20" s="145">
        <f t="shared" si="23"/>
        <v>0</v>
      </c>
      <c r="AA20" s="207">
        <f t="shared" si="16"/>
        <v>0</v>
      </c>
      <c r="AB20" s="180">
        <f t="shared" si="17"/>
        <v>0</v>
      </c>
      <c r="AC20" s="145">
        <f t="shared" si="18"/>
        <v>0</v>
      </c>
      <c r="AD20" s="196"/>
      <c r="AE20" s="236">
        <v>1</v>
      </c>
      <c r="AF20" s="249">
        <f>AF7</f>
        <v>0</v>
      </c>
      <c r="AG20" s="145">
        <f>AF$8/100*AF20+AF$11/100*AF20</f>
        <v>0</v>
      </c>
      <c r="AH20" s="180">
        <f>IF(AE20&lt;=AF$13,0,AF$7/AF$14)</f>
        <v>0</v>
      </c>
      <c r="AI20" s="180">
        <f t="shared" ref="AI20:AI34" si="27">AG20+AH20</f>
        <v>0</v>
      </c>
      <c r="AJ20" s="121"/>
      <c r="AK20" s="236">
        <v>5</v>
      </c>
      <c r="AL20" s="237">
        <f t="shared" si="4"/>
        <v>0</v>
      </c>
      <c r="AM20" s="145">
        <f t="shared" si="5"/>
        <v>0</v>
      </c>
      <c r="AN20" s="145">
        <f t="shared" si="12"/>
        <v>0</v>
      </c>
      <c r="AO20" s="121"/>
      <c r="AP20" s="236">
        <v>5</v>
      </c>
      <c r="AQ20" s="145">
        <f t="shared" si="19"/>
        <v>0</v>
      </c>
      <c r="AR20" s="145">
        <f t="shared" si="6"/>
        <v>0</v>
      </c>
      <c r="AS20" s="145">
        <f t="shared" si="13"/>
        <v>0</v>
      </c>
      <c r="AT20" s="145">
        <f t="shared" si="14"/>
        <v>0</v>
      </c>
    </row>
    <row r="21" spans="1:46">
      <c r="A21" s="236">
        <v>6</v>
      </c>
      <c r="B21" s="235">
        <f t="shared" si="0"/>
        <v>0</v>
      </c>
      <c r="C21" s="235">
        <f t="shared" si="7"/>
        <v>0</v>
      </c>
      <c r="D21" s="235">
        <f t="shared" si="8"/>
        <v>0</v>
      </c>
      <c r="E21" s="235">
        <f t="shared" si="1"/>
        <v>0</v>
      </c>
      <c r="F21" s="196"/>
      <c r="G21" s="236">
        <v>6</v>
      </c>
      <c r="H21" s="145">
        <f t="shared" si="9"/>
        <v>0</v>
      </c>
      <c r="I21" s="145">
        <f t="shared" si="20"/>
        <v>0</v>
      </c>
      <c r="J21" s="145">
        <f t="shared" si="24"/>
        <v>0</v>
      </c>
      <c r="K21" s="145">
        <f t="shared" si="15"/>
        <v>0</v>
      </c>
      <c r="L21" s="196"/>
      <c r="M21" s="236">
        <v>6</v>
      </c>
      <c r="N21" s="145">
        <f t="shared" si="10"/>
        <v>0</v>
      </c>
      <c r="O21" s="145">
        <f t="shared" si="21"/>
        <v>0</v>
      </c>
      <c r="P21" s="145">
        <f t="shared" si="25"/>
        <v>0</v>
      </c>
      <c r="Q21" s="145">
        <f t="shared" si="2"/>
        <v>0</v>
      </c>
      <c r="R21" s="196"/>
      <c r="S21" s="236">
        <v>6</v>
      </c>
      <c r="T21" s="145">
        <f t="shared" si="11"/>
        <v>0</v>
      </c>
      <c r="U21" s="145">
        <f t="shared" si="22"/>
        <v>0</v>
      </c>
      <c r="V21" s="145">
        <f t="shared" si="26"/>
        <v>0</v>
      </c>
      <c r="W21" s="145">
        <f t="shared" si="3"/>
        <v>0</v>
      </c>
      <c r="X21" s="196"/>
      <c r="Y21" s="236">
        <v>4</v>
      </c>
      <c r="Z21" s="145">
        <f t="shared" si="23"/>
        <v>0</v>
      </c>
      <c r="AA21" s="207">
        <f t="shared" si="16"/>
        <v>0</v>
      </c>
      <c r="AB21" s="180">
        <f t="shared" si="17"/>
        <v>0</v>
      </c>
      <c r="AC21" s="145">
        <f t="shared" si="18"/>
        <v>0</v>
      </c>
      <c r="AD21" s="196"/>
      <c r="AE21" s="236">
        <v>2</v>
      </c>
      <c r="AF21" s="145">
        <f>IF((AF20-AH20)&lt;0,0,AF20-AH20)</f>
        <v>0</v>
      </c>
      <c r="AG21" s="145">
        <f>AF$8/100*AF21+AF$11/100*AF21</f>
        <v>0</v>
      </c>
      <c r="AH21" s="180">
        <f t="shared" ref="AH21:AH34" si="28">IF(AE21&lt;=AF$13,0,AF$7/AF$14)</f>
        <v>0</v>
      </c>
      <c r="AI21" s="145">
        <f t="shared" si="27"/>
        <v>0</v>
      </c>
      <c r="AJ21" s="121"/>
      <c r="AK21" s="236">
        <v>6</v>
      </c>
      <c r="AL21" s="237">
        <f t="shared" si="4"/>
        <v>0</v>
      </c>
      <c r="AM21" s="145">
        <f t="shared" si="5"/>
        <v>0</v>
      </c>
      <c r="AN21" s="145">
        <f t="shared" si="12"/>
        <v>0</v>
      </c>
      <c r="AO21" s="121"/>
      <c r="AP21" s="236">
        <v>6</v>
      </c>
      <c r="AQ21" s="145">
        <f t="shared" si="19"/>
        <v>0</v>
      </c>
      <c r="AR21" s="145">
        <f t="shared" si="6"/>
        <v>0</v>
      </c>
      <c r="AS21" s="145">
        <f t="shared" si="13"/>
        <v>0</v>
      </c>
      <c r="AT21" s="145">
        <f t="shared" si="14"/>
        <v>0</v>
      </c>
    </row>
    <row r="22" spans="1:46">
      <c r="A22" s="236">
        <v>7</v>
      </c>
      <c r="B22" s="235">
        <f t="shared" si="0"/>
        <v>0</v>
      </c>
      <c r="C22" s="235">
        <f t="shared" si="7"/>
        <v>0</v>
      </c>
      <c r="D22" s="235">
        <f t="shared" si="8"/>
        <v>0</v>
      </c>
      <c r="E22" s="235">
        <f t="shared" si="1"/>
        <v>0</v>
      </c>
      <c r="F22" s="196"/>
      <c r="G22" s="236">
        <v>7</v>
      </c>
      <c r="H22" s="145">
        <f t="shared" si="9"/>
        <v>0</v>
      </c>
      <c r="I22" s="145">
        <f t="shared" si="20"/>
        <v>0</v>
      </c>
      <c r="J22" s="145">
        <f t="shared" si="24"/>
        <v>0</v>
      </c>
      <c r="K22" s="145">
        <f t="shared" si="15"/>
        <v>0</v>
      </c>
      <c r="L22" s="196"/>
      <c r="M22" s="236">
        <v>7</v>
      </c>
      <c r="N22" s="145">
        <f t="shared" si="10"/>
        <v>0</v>
      </c>
      <c r="O22" s="145">
        <f t="shared" si="21"/>
        <v>0</v>
      </c>
      <c r="P22" s="145">
        <f t="shared" si="25"/>
        <v>0</v>
      </c>
      <c r="Q22" s="145">
        <f t="shared" si="2"/>
        <v>0</v>
      </c>
      <c r="R22" s="196"/>
      <c r="S22" s="236">
        <v>7</v>
      </c>
      <c r="T22" s="145">
        <f t="shared" si="11"/>
        <v>0</v>
      </c>
      <c r="U22" s="145">
        <f t="shared" si="22"/>
        <v>0</v>
      </c>
      <c r="V22" s="145">
        <f t="shared" si="26"/>
        <v>0</v>
      </c>
      <c r="W22" s="145">
        <f t="shared" si="3"/>
        <v>0</v>
      </c>
      <c r="X22" s="196"/>
      <c r="Y22" s="236">
        <v>5</v>
      </c>
      <c r="Z22" s="145">
        <f t="shared" si="23"/>
        <v>0</v>
      </c>
      <c r="AA22" s="207">
        <f t="shared" si="16"/>
        <v>0</v>
      </c>
      <c r="AB22" s="180">
        <f t="shared" si="17"/>
        <v>0</v>
      </c>
      <c r="AC22" s="145">
        <f t="shared" si="18"/>
        <v>0</v>
      </c>
      <c r="AD22" s="196"/>
      <c r="AE22" s="236">
        <v>3</v>
      </c>
      <c r="AF22" s="145">
        <f t="shared" ref="AF22:AF34" si="29">IF((AF21-AH21)&lt;0,0,AF21-AH21)</f>
        <v>0</v>
      </c>
      <c r="AG22" s="145">
        <f>AF$8/100*AF22+AF$11/100*AF22</f>
        <v>0</v>
      </c>
      <c r="AH22" s="180">
        <f t="shared" si="28"/>
        <v>0</v>
      </c>
      <c r="AI22" s="145">
        <f t="shared" si="27"/>
        <v>0</v>
      </c>
      <c r="AJ22" s="121"/>
      <c r="AK22" s="236">
        <v>7</v>
      </c>
      <c r="AL22" s="237">
        <f t="shared" si="4"/>
        <v>0</v>
      </c>
      <c r="AM22" s="145">
        <f t="shared" si="5"/>
        <v>0</v>
      </c>
      <c r="AN22" s="145">
        <f t="shared" si="12"/>
        <v>0</v>
      </c>
      <c r="AO22" s="121"/>
      <c r="AP22" s="236">
        <v>7</v>
      </c>
      <c r="AQ22" s="145">
        <f t="shared" si="19"/>
        <v>0</v>
      </c>
      <c r="AR22" s="145">
        <f t="shared" si="6"/>
        <v>0</v>
      </c>
      <c r="AS22" s="145">
        <f t="shared" si="13"/>
        <v>0</v>
      </c>
      <c r="AT22" s="145">
        <f t="shared" si="14"/>
        <v>0</v>
      </c>
    </row>
    <row r="23" spans="1:46">
      <c r="A23" s="236">
        <v>8</v>
      </c>
      <c r="B23" s="235">
        <f t="shared" si="0"/>
        <v>0</v>
      </c>
      <c r="C23" s="235">
        <f t="shared" si="7"/>
        <v>0</v>
      </c>
      <c r="D23" s="235">
        <f t="shared" si="8"/>
        <v>0</v>
      </c>
      <c r="E23" s="235">
        <f t="shared" si="1"/>
        <v>0</v>
      </c>
      <c r="F23" s="196"/>
      <c r="G23" s="236">
        <v>8</v>
      </c>
      <c r="H23" s="145">
        <f t="shared" si="9"/>
        <v>0</v>
      </c>
      <c r="I23" s="145">
        <f t="shared" si="20"/>
        <v>0</v>
      </c>
      <c r="J23" s="145">
        <f t="shared" si="24"/>
        <v>0</v>
      </c>
      <c r="K23" s="145">
        <f t="shared" si="15"/>
        <v>0</v>
      </c>
      <c r="L23" s="196"/>
      <c r="M23" s="236">
        <v>8</v>
      </c>
      <c r="N23" s="145">
        <f t="shared" si="10"/>
        <v>0</v>
      </c>
      <c r="O23" s="145">
        <f t="shared" si="21"/>
        <v>0</v>
      </c>
      <c r="P23" s="145">
        <f t="shared" si="25"/>
        <v>0</v>
      </c>
      <c r="Q23" s="145">
        <f t="shared" si="2"/>
        <v>0</v>
      </c>
      <c r="R23" s="196"/>
      <c r="S23" s="236">
        <v>8</v>
      </c>
      <c r="T23" s="145">
        <f t="shared" si="11"/>
        <v>0</v>
      </c>
      <c r="U23" s="145">
        <f t="shared" si="22"/>
        <v>0</v>
      </c>
      <c r="V23" s="145">
        <f t="shared" si="26"/>
        <v>0</v>
      </c>
      <c r="W23" s="145">
        <f t="shared" si="3"/>
        <v>0</v>
      </c>
      <c r="X23" s="196"/>
      <c r="Y23" s="236">
        <v>6</v>
      </c>
      <c r="Z23" s="145">
        <f t="shared" si="23"/>
        <v>0</v>
      </c>
      <c r="AA23" s="207">
        <f t="shared" si="16"/>
        <v>0</v>
      </c>
      <c r="AB23" s="180">
        <f t="shared" si="17"/>
        <v>0</v>
      </c>
      <c r="AC23" s="145">
        <f t="shared" si="18"/>
        <v>0</v>
      </c>
      <c r="AD23" s="196"/>
      <c r="AE23" s="236">
        <v>4</v>
      </c>
      <c r="AF23" s="145">
        <f t="shared" si="29"/>
        <v>0</v>
      </c>
      <c r="AG23" s="145">
        <f t="shared" ref="AG23:AG29" si="30">AF$9/100*AF23+AF$11/100*AF23</f>
        <v>0</v>
      </c>
      <c r="AH23" s="180">
        <f t="shared" si="28"/>
        <v>0</v>
      </c>
      <c r="AI23" s="145">
        <f t="shared" si="27"/>
        <v>0</v>
      </c>
      <c r="AJ23" s="121"/>
      <c r="AK23" s="236">
        <v>8</v>
      </c>
      <c r="AL23" s="237">
        <f t="shared" si="4"/>
        <v>0</v>
      </c>
      <c r="AM23" s="145">
        <f t="shared" si="5"/>
        <v>0</v>
      </c>
      <c r="AN23" s="145">
        <f t="shared" si="12"/>
        <v>0</v>
      </c>
      <c r="AO23" s="121"/>
      <c r="AP23" s="236">
        <v>8</v>
      </c>
      <c r="AQ23" s="145">
        <f t="shared" si="19"/>
        <v>0</v>
      </c>
      <c r="AR23" s="145">
        <f t="shared" si="6"/>
        <v>0</v>
      </c>
      <c r="AS23" s="145">
        <f t="shared" si="13"/>
        <v>0</v>
      </c>
      <c r="AT23" s="145">
        <f t="shared" si="14"/>
        <v>0</v>
      </c>
    </row>
    <row r="24" spans="1:46">
      <c r="A24" s="236">
        <v>9</v>
      </c>
      <c r="B24" s="235">
        <f t="shared" si="0"/>
        <v>0</v>
      </c>
      <c r="C24" s="235">
        <f t="shared" si="7"/>
        <v>0</v>
      </c>
      <c r="D24" s="235">
        <f t="shared" si="8"/>
        <v>0</v>
      </c>
      <c r="E24" s="235">
        <f t="shared" si="1"/>
        <v>0</v>
      </c>
      <c r="F24" s="196"/>
      <c r="G24" s="236">
        <v>9</v>
      </c>
      <c r="H24" s="145">
        <f t="shared" si="9"/>
        <v>0</v>
      </c>
      <c r="I24" s="145">
        <f t="shared" si="20"/>
        <v>0</v>
      </c>
      <c r="J24" s="145">
        <f t="shared" si="24"/>
        <v>0</v>
      </c>
      <c r="K24" s="145">
        <f t="shared" si="15"/>
        <v>0</v>
      </c>
      <c r="L24" s="196"/>
      <c r="M24" s="236">
        <v>9</v>
      </c>
      <c r="N24" s="145">
        <f t="shared" si="10"/>
        <v>0</v>
      </c>
      <c r="O24" s="145">
        <f t="shared" si="21"/>
        <v>0</v>
      </c>
      <c r="P24" s="145">
        <f t="shared" si="25"/>
        <v>0</v>
      </c>
      <c r="Q24" s="145">
        <f t="shared" si="2"/>
        <v>0</v>
      </c>
      <c r="R24" s="196"/>
      <c r="S24" s="236">
        <v>9</v>
      </c>
      <c r="T24" s="145">
        <f t="shared" si="11"/>
        <v>0</v>
      </c>
      <c r="U24" s="145">
        <f t="shared" si="22"/>
        <v>0</v>
      </c>
      <c r="V24" s="145">
        <f t="shared" si="26"/>
        <v>0</v>
      </c>
      <c r="W24" s="145">
        <f t="shared" si="3"/>
        <v>0</v>
      </c>
      <c r="X24" s="196"/>
      <c r="Y24" s="236">
        <v>7</v>
      </c>
      <c r="Z24" s="145">
        <f t="shared" si="23"/>
        <v>0</v>
      </c>
      <c r="AA24" s="207">
        <f t="shared" si="16"/>
        <v>0</v>
      </c>
      <c r="AB24" s="180">
        <f t="shared" si="17"/>
        <v>0</v>
      </c>
      <c r="AC24" s="145">
        <f t="shared" si="18"/>
        <v>0</v>
      </c>
      <c r="AD24" s="196"/>
      <c r="AE24" s="236">
        <v>5</v>
      </c>
      <c r="AF24" s="145">
        <f t="shared" si="29"/>
        <v>0</v>
      </c>
      <c r="AG24" s="145">
        <f t="shared" si="30"/>
        <v>0</v>
      </c>
      <c r="AH24" s="180">
        <f t="shared" si="28"/>
        <v>0</v>
      </c>
      <c r="AI24" s="145">
        <f t="shared" si="27"/>
        <v>0</v>
      </c>
      <c r="AJ24" s="121"/>
      <c r="AK24" s="236">
        <v>9</v>
      </c>
      <c r="AL24" s="237">
        <f t="shared" si="4"/>
        <v>0</v>
      </c>
      <c r="AM24" s="145">
        <f t="shared" si="5"/>
        <v>0</v>
      </c>
      <c r="AN24" s="145">
        <f t="shared" si="12"/>
        <v>0</v>
      </c>
      <c r="AO24" s="121"/>
      <c r="AP24" s="236">
        <v>9</v>
      </c>
      <c r="AQ24" s="145">
        <f t="shared" si="19"/>
        <v>0</v>
      </c>
      <c r="AR24" s="145">
        <f t="shared" si="6"/>
        <v>0</v>
      </c>
      <c r="AS24" s="145">
        <f t="shared" si="13"/>
        <v>0</v>
      </c>
      <c r="AT24" s="145">
        <f t="shared" si="14"/>
        <v>0</v>
      </c>
    </row>
    <row r="25" spans="1:46">
      <c r="A25" s="236">
        <v>10</v>
      </c>
      <c r="B25" s="235">
        <f t="shared" si="0"/>
        <v>0</v>
      </c>
      <c r="C25" s="235">
        <f t="shared" si="7"/>
        <v>0</v>
      </c>
      <c r="D25" s="235">
        <f t="shared" si="8"/>
        <v>0</v>
      </c>
      <c r="E25" s="235">
        <f t="shared" si="1"/>
        <v>0</v>
      </c>
      <c r="F25" s="196"/>
      <c r="G25" s="236">
        <v>10</v>
      </c>
      <c r="H25" s="145">
        <f t="shared" si="9"/>
        <v>0</v>
      </c>
      <c r="I25" s="145">
        <f t="shared" si="20"/>
        <v>0</v>
      </c>
      <c r="J25" s="145">
        <f t="shared" si="24"/>
        <v>0</v>
      </c>
      <c r="K25" s="145">
        <f t="shared" si="15"/>
        <v>0</v>
      </c>
      <c r="L25" s="196"/>
      <c r="M25" s="236">
        <v>10</v>
      </c>
      <c r="N25" s="145">
        <f t="shared" si="10"/>
        <v>0</v>
      </c>
      <c r="O25" s="145">
        <f t="shared" si="21"/>
        <v>0</v>
      </c>
      <c r="P25" s="145">
        <f t="shared" si="25"/>
        <v>0</v>
      </c>
      <c r="Q25" s="145">
        <f t="shared" si="2"/>
        <v>0</v>
      </c>
      <c r="R25" s="196"/>
      <c r="S25" s="236">
        <v>10</v>
      </c>
      <c r="T25" s="145">
        <f t="shared" si="11"/>
        <v>0</v>
      </c>
      <c r="U25" s="145">
        <f t="shared" si="22"/>
        <v>0</v>
      </c>
      <c r="V25" s="145">
        <f t="shared" si="26"/>
        <v>0</v>
      </c>
      <c r="W25" s="145">
        <f t="shared" si="3"/>
        <v>0</v>
      </c>
      <c r="X25" s="196"/>
      <c r="Y25" s="236">
        <v>8</v>
      </c>
      <c r="Z25" s="145">
        <f t="shared" si="23"/>
        <v>0</v>
      </c>
      <c r="AA25" s="207">
        <f t="shared" si="16"/>
        <v>0</v>
      </c>
      <c r="AB25" s="180">
        <f t="shared" si="17"/>
        <v>0</v>
      </c>
      <c r="AC25" s="145">
        <f t="shared" si="18"/>
        <v>0</v>
      </c>
      <c r="AD25" s="196"/>
      <c r="AE25" s="236">
        <v>6</v>
      </c>
      <c r="AF25" s="145">
        <f t="shared" si="29"/>
        <v>0</v>
      </c>
      <c r="AG25" s="145">
        <f t="shared" si="30"/>
        <v>0</v>
      </c>
      <c r="AH25" s="180">
        <f t="shared" si="28"/>
        <v>0</v>
      </c>
      <c r="AI25" s="145">
        <f t="shared" si="27"/>
        <v>0</v>
      </c>
      <c r="AJ25" s="121"/>
      <c r="AK25" s="236">
        <v>10</v>
      </c>
      <c r="AL25" s="237">
        <f t="shared" si="4"/>
        <v>0</v>
      </c>
      <c r="AM25" s="145">
        <f t="shared" si="5"/>
        <v>0</v>
      </c>
      <c r="AN25" s="145">
        <f t="shared" si="12"/>
        <v>0</v>
      </c>
      <c r="AO25" s="121"/>
      <c r="AP25" s="236">
        <v>10</v>
      </c>
      <c r="AQ25" s="145">
        <f t="shared" si="19"/>
        <v>0</v>
      </c>
      <c r="AR25" s="145">
        <f t="shared" si="6"/>
        <v>0</v>
      </c>
      <c r="AS25" s="145">
        <f t="shared" si="13"/>
        <v>0</v>
      </c>
      <c r="AT25" s="145">
        <f t="shared" si="14"/>
        <v>0</v>
      </c>
    </row>
    <row r="26" spans="1:46">
      <c r="A26" s="236">
        <v>11</v>
      </c>
      <c r="B26" s="235">
        <f t="shared" si="0"/>
        <v>0</v>
      </c>
      <c r="C26" s="235">
        <f t="shared" si="7"/>
        <v>0</v>
      </c>
      <c r="D26" s="235">
        <f t="shared" si="8"/>
        <v>0</v>
      </c>
      <c r="E26" s="235">
        <f>K26+Q26+IF(AC28="",0,AC28)+AI30+AT26+AN26</f>
        <v>0</v>
      </c>
      <c r="F26" s="196"/>
      <c r="G26" s="236">
        <v>11</v>
      </c>
      <c r="H26" s="145">
        <f t="shared" si="9"/>
        <v>0</v>
      </c>
      <c r="I26" s="145">
        <f t="shared" si="20"/>
        <v>0</v>
      </c>
      <c r="J26" s="145">
        <f t="shared" si="24"/>
        <v>0</v>
      </c>
      <c r="K26" s="145">
        <f t="shared" si="15"/>
        <v>0</v>
      </c>
      <c r="L26" s="196"/>
      <c r="M26" s="236">
        <v>11</v>
      </c>
      <c r="N26" s="145">
        <f t="shared" si="10"/>
        <v>0</v>
      </c>
      <c r="O26" s="145">
        <f t="shared" si="21"/>
        <v>0</v>
      </c>
      <c r="P26" s="145">
        <f t="shared" si="25"/>
        <v>0</v>
      </c>
      <c r="Q26" s="145">
        <f t="shared" si="2"/>
        <v>0</v>
      </c>
      <c r="R26" s="196"/>
      <c r="S26" s="236">
        <v>11</v>
      </c>
      <c r="T26" s="145">
        <f t="shared" si="11"/>
        <v>0</v>
      </c>
      <c r="U26" s="145">
        <f t="shared" si="22"/>
        <v>0</v>
      </c>
      <c r="V26" s="145">
        <f t="shared" si="26"/>
        <v>0</v>
      </c>
      <c r="W26" s="145">
        <f t="shared" si="3"/>
        <v>0</v>
      </c>
      <c r="X26" s="196"/>
      <c r="Y26" s="236">
        <v>9</v>
      </c>
      <c r="Z26" s="145">
        <f t="shared" si="23"/>
        <v>0</v>
      </c>
      <c r="AA26" s="207">
        <f t="shared" si="16"/>
        <v>0</v>
      </c>
      <c r="AB26" s="180">
        <f t="shared" si="17"/>
        <v>0</v>
      </c>
      <c r="AC26" s="145">
        <f t="shared" si="18"/>
        <v>0</v>
      </c>
      <c r="AD26" s="196"/>
      <c r="AE26" s="236">
        <v>7</v>
      </c>
      <c r="AF26" s="145">
        <f t="shared" si="29"/>
        <v>0</v>
      </c>
      <c r="AG26" s="145">
        <f t="shared" si="30"/>
        <v>0</v>
      </c>
      <c r="AH26" s="180">
        <f t="shared" si="28"/>
        <v>0</v>
      </c>
      <c r="AI26" s="145">
        <f t="shared" si="27"/>
        <v>0</v>
      </c>
      <c r="AJ26" s="121"/>
      <c r="AK26" s="236">
        <v>11</v>
      </c>
      <c r="AL26" s="237">
        <f t="shared" si="4"/>
        <v>0</v>
      </c>
      <c r="AM26" s="145">
        <f t="shared" si="5"/>
        <v>0</v>
      </c>
      <c r="AN26" s="145">
        <f t="shared" si="12"/>
        <v>0</v>
      </c>
      <c r="AO26" s="121"/>
      <c r="AP26" s="236">
        <v>11</v>
      </c>
      <c r="AQ26" s="145">
        <f t="shared" si="19"/>
        <v>0</v>
      </c>
      <c r="AR26" s="145">
        <f t="shared" si="6"/>
        <v>0</v>
      </c>
      <c r="AS26" s="145">
        <f t="shared" si="13"/>
        <v>0</v>
      </c>
      <c r="AT26" s="145">
        <f t="shared" si="14"/>
        <v>0</v>
      </c>
    </row>
    <row r="27" spans="1:46">
      <c r="A27" s="236">
        <v>12</v>
      </c>
      <c r="B27" s="235">
        <f t="shared" ref="B27:B35" si="31">H27+N27+AF31+AL27+AQ27</f>
        <v>0</v>
      </c>
      <c r="C27" s="235">
        <f t="shared" si="7"/>
        <v>0</v>
      </c>
      <c r="D27" s="235">
        <f>J27+P27+V27+AH31+AS27</f>
        <v>0</v>
      </c>
      <c r="E27" s="235">
        <f>K27+Q27+AI31+AT27+AN27</f>
        <v>0</v>
      </c>
      <c r="F27" s="196"/>
      <c r="G27" s="236">
        <v>12</v>
      </c>
      <c r="H27" s="145">
        <f t="shared" si="9"/>
        <v>0</v>
      </c>
      <c r="I27" s="145">
        <f t="shared" si="20"/>
        <v>0</v>
      </c>
      <c r="J27" s="145">
        <f t="shared" si="24"/>
        <v>0</v>
      </c>
      <c r="K27" s="145">
        <f t="shared" si="15"/>
        <v>0</v>
      </c>
      <c r="L27" s="196"/>
      <c r="M27" s="236">
        <v>12</v>
      </c>
      <c r="N27" s="145">
        <f t="shared" si="10"/>
        <v>0</v>
      </c>
      <c r="O27" s="145">
        <f t="shared" si="21"/>
        <v>0</v>
      </c>
      <c r="P27" s="145">
        <f t="shared" si="25"/>
        <v>0</v>
      </c>
      <c r="Q27" s="145">
        <f t="shared" si="2"/>
        <v>0</v>
      </c>
      <c r="R27" s="196"/>
      <c r="S27" s="236">
        <v>12</v>
      </c>
      <c r="T27" s="145">
        <f t="shared" si="11"/>
        <v>0</v>
      </c>
      <c r="U27" s="145">
        <f t="shared" si="22"/>
        <v>0</v>
      </c>
      <c r="V27" s="145">
        <f t="shared" si="26"/>
        <v>0</v>
      </c>
      <c r="W27" s="145">
        <f t="shared" si="3"/>
        <v>0</v>
      </c>
      <c r="X27" s="196"/>
      <c r="Y27" s="158">
        <v>10</v>
      </c>
      <c r="Z27" s="166">
        <f t="shared" si="23"/>
        <v>0</v>
      </c>
      <c r="AA27" s="169">
        <f t="shared" si="16"/>
        <v>0</v>
      </c>
      <c r="AB27" s="174">
        <f>IF(AND(Y27&lt;=Z$11,Y27&lt;Z10),0,Z$7/Z$12)</f>
        <v>0</v>
      </c>
      <c r="AC27" s="166">
        <f t="shared" si="18"/>
        <v>0</v>
      </c>
      <c r="AD27" s="196"/>
      <c r="AE27" s="236">
        <v>8</v>
      </c>
      <c r="AF27" s="145">
        <f t="shared" si="29"/>
        <v>0</v>
      </c>
      <c r="AG27" s="145">
        <f t="shared" si="30"/>
        <v>0</v>
      </c>
      <c r="AH27" s="180">
        <f t="shared" si="28"/>
        <v>0</v>
      </c>
      <c r="AI27" s="145">
        <f t="shared" si="27"/>
        <v>0</v>
      </c>
      <c r="AJ27" s="121"/>
      <c r="AK27" s="236">
        <v>12</v>
      </c>
      <c r="AL27" s="237">
        <f t="shared" si="4"/>
        <v>0</v>
      </c>
      <c r="AM27" s="145">
        <f t="shared" si="5"/>
        <v>0</v>
      </c>
      <c r="AN27" s="145">
        <f t="shared" si="12"/>
        <v>0</v>
      </c>
      <c r="AO27" s="121"/>
      <c r="AP27" s="236">
        <v>12</v>
      </c>
      <c r="AQ27" s="145">
        <f t="shared" si="19"/>
        <v>0</v>
      </c>
      <c r="AR27" s="145">
        <f t="shared" si="6"/>
        <v>0</v>
      </c>
      <c r="AS27" s="145">
        <f t="shared" si="13"/>
        <v>0</v>
      </c>
      <c r="AT27" s="145">
        <f t="shared" si="14"/>
        <v>0</v>
      </c>
    </row>
    <row r="28" spans="1:46">
      <c r="A28" s="236">
        <v>13</v>
      </c>
      <c r="B28" s="235">
        <f t="shared" si="31"/>
        <v>0</v>
      </c>
      <c r="C28" s="235">
        <f>I28+O28+U28+AA29+AG32+AM28+AR28</f>
        <v>0</v>
      </c>
      <c r="D28" s="235">
        <f>J28+P28+V28+AH32+AS28</f>
        <v>0</v>
      </c>
      <c r="E28" s="235">
        <f>K28+Q28+AI32+AT28+AN28</f>
        <v>0</v>
      </c>
      <c r="F28" s="196"/>
      <c r="G28" s="236">
        <v>13</v>
      </c>
      <c r="H28" s="145">
        <f t="shared" si="9"/>
        <v>0</v>
      </c>
      <c r="I28" s="145">
        <f t="shared" si="20"/>
        <v>0</v>
      </c>
      <c r="J28" s="145">
        <f t="shared" si="24"/>
        <v>0</v>
      </c>
      <c r="K28" s="145">
        <f t="shared" si="15"/>
        <v>0</v>
      </c>
      <c r="L28" s="196"/>
      <c r="M28" s="236">
        <v>13</v>
      </c>
      <c r="N28" s="145">
        <f t="shared" si="10"/>
        <v>0</v>
      </c>
      <c r="O28" s="145">
        <f t="shared" si="21"/>
        <v>0</v>
      </c>
      <c r="P28" s="145">
        <f t="shared" si="25"/>
        <v>0</v>
      </c>
      <c r="Q28" s="145">
        <f t="shared" si="2"/>
        <v>0</v>
      </c>
      <c r="R28" s="196"/>
      <c r="S28" s="236">
        <v>13</v>
      </c>
      <c r="T28" s="145">
        <f t="shared" si="11"/>
        <v>0</v>
      </c>
      <c r="U28" s="145">
        <f t="shared" si="22"/>
        <v>0</v>
      </c>
      <c r="V28" s="145">
        <f t="shared" si="26"/>
        <v>0</v>
      </c>
      <c r="W28" s="145">
        <f t="shared" si="3"/>
        <v>0</v>
      </c>
      <c r="X28" s="196"/>
      <c r="Y28" s="840"/>
      <c r="Z28" s="841"/>
      <c r="AA28" s="841"/>
      <c r="AB28" s="841"/>
      <c r="AC28" s="841"/>
      <c r="AD28" s="196"/>
      <c r="AE28" s="236">
        <v>9</v>
      </c>
      <c r="AF28" s="145">
        <f t="shared" si="29"/>
        <v>0</v>
      </c>
      <c r="AG28" s="145">
        <f t="shared" si="30"/>
        <v>0</v>
      </c>
      <c r="AH28" s="180">
        <f t="shared" si="28"/>
        <v>0</v>
      </c>
      <c r="AI28" s="145">
        <f t="shared" si="27"/>
        <v>0</v>
      </c>
      <c r="AJ28" s="121"/>
      <c r="AK28" s="236">
        <v>13</v>
      </c>
      <c r="AL28" s="237">
        <f t="shared" si="4"/>
        <v>0</v>
      </c>
      <c r="AM28" s="145">
        <f t="shared" si="5"/>
        <v>0</v>
      </c>
      <c r="AN28" s="145">
        <f t="shared" si="12"/>
        <v>0</v>
      </c>
      <c r="AO28" s="121"/>
      <c r="AP28" s="236">
        <v>13</v>
      </c>
      <c r="AQ28" s="145">
        <f t="shared" si="19"/>
        <v>0</v>
      </c>
      <c r="AR28" s="145">
        <f t="shared" si="6"/>
        <v>0</v>
      </c>
      <c r="AS28" s="145">
        <f t="shared" si="13"/>
        <v>0</v>
      </c>
      <c r="AT28" s="145">
        <f t="shared" si="14"/>
        <v>0</v>
      </c>
    </row>
    <row r="29" spans="1:46">
      <c r="A29" s="236">
        <v>14</v>
      </c>
      <c r="B29" s="235">
        <f t="shared" si="31"/>
        <v>0</v>
      </c>
      <c r="C29" s="235">
        <f t="shared" si="7"/>
        <v>0</v>
      </c>
      <c r="D29" s="235">
        <f>J29+P29+V29+AH33+AS29</f>
        <v>0</v>
      </c>
      <c r="E29" s="235">
        <f>K29+Q29+AI33+AT29+AN29</f>
        <v>0</v>
      </c>
      <c r="F29" s="196"/>
      <c r="G29" s="236">
        <v>14</v>
      </c>
      <c r="H29" s="145">
        <f t="shared" si="9"/>
        <v>0</v>
      </c>
      <c r="I29" s="145">
        <f t="shared" si="20"/>
        <v>0</v>
      </c>
      <c r="J29" s="145">
        <f t="shared" si="24"/>
        <v>0</v>
      </c>
      <c r="K29" s="145">
        <f t="shared" si="15"/>
        <v>0</v>
      </c>
      <c r="L29" s="196"/>
      <c r="M29" s="236">
        <v>14</v>
      </c>
      <c r="N29" s="145">
        <f t="shared" si="10"/>
        <v>0</v>
      </c>
      <c r="O29" s="145">
        <f t="shared" si="21"/>
        <v>0</v>
      </c>
      <c r="P29" s="145">
        <f t="shared" si="25"/>
        <v>0</v>
      </c>
      <c r="Q29" s="145">
        <f t="shared" si="2"/>
        <v>0</v>
      </c>
      <c r="R29" s="196"/>
      <c r="S29" s="236">
        <v>14</v>
      </c>
      <c r="T29" s="145">
        <f t="shared" si="11"/>
        <v>0</v>
      </c>
      <c r="U29" s="145">
        <f t="shared" si="22"/>
        <v>0</v>
      </c>
      <c r="V29" s="145">
        <f t="shared" si="26"/>
        <v>0</v>
      </c>
      <c r="W29" s="145">
        <f t="shared" si="3"/>
        <v>0</v>
      </c>
      <c r="X29" s="196"/>
      <c r="Y29" s="251" t="s">
        <v>280</v>
      </c>
      <c r="Z29" s="207"/>
      <c r="AA29" s="207">
        <f>SUM(AA18:AA28)</f>
        <v>0</v>
      </c>
      <c r="AB29" s="207">
        <f>SUM(AB18:AB28)</f>
        <v>0</v>
      </c>
      <c r="AC29" s="207">
        <f>SUM(AC18:AC28)</f>
        <v>0</v>
      </c>
      <c r="AD29" s="196"/>
      <c r="AE29" s="236">
        <v>10</v>
      </c>
      <c r="AF29" s="145">
        <f t="shared" si="29"/>
        <v>0</v>
      </c>
      <c r="AG29" s="145">
        <f t="shared" si="30"/>
        <v>0</v>
      </c>
      <c r="AH29" s="180">
        <f t="shared" si="28"/>
        <v>0</v>
      </c>
      <c r="AI29" s="145">
        <f t="shared" si="27"/>
        <v>0</v>
      </c>
      <c r="AJ29" s="121"/>
      <c r="AK29" s="236">
        <v>14</v>
      </c>
      <c r="AL29" s="237">
        <f t="shared" si="4"/>
        <v>0</v>
      </c>
      <c r="AM29" s="145">
        <f t="shared" si="5"/>
        <v>0</v>
      </c>
      <c r="AN29" s="145">
        <f t="shared" si="12"/>
        <v>0</v>
      </c>
      <c r="AO29" s="121"/>
      <c r="AP29" s="236">
        <v>14</v>
      </c>
      <c r="AQ29" s="145">
        <f t="shared" si="19"/>
        <v>0</v>
      </c>
      <c r="AR29" s="145">
        <f t="shared" si="6"/>
        <v>0</v>
      </c>
      <c r="AS29" s="145">
        <f t="shared" si="13"/>
        <v>0</v>
      </c>
      <c r="AT29" s="145">
        <f t="shared" si="14"/>
        <v>0</v>
      </c>
    </row>
    <row r="30" spans="1:46">
      <c r="A30" s="236">
        <v>15</v>
      </c>
      <c r="B30" s="235">
        <f t="shared" si="31"/>
        <v>0</v>
      </c>
      <c r="C30" s="235">
        <f t="shared" si="7"/>
        <v>0</v>
      </c>
      <c r="D30" s="235">
        <f>J30+P30+V30+AH34+AS30</f>
        <v>0</v>
      </c>
      <c r="E30" s="235">
        <f>K30+Q30+AI34+AT30+AN30</f>
        <v>0</v>
      </c>
      <c r="F30" s="196"/>
      <c r="G30" s="236">
        <v>15</v>
      </c>
      <c r="H30" s="145">
        <f t="shared" si="9"/>
        <v>0</v>
      </c>
      <c r="I30" s="145">
        <f t="shared" si="20"/>
        <v>0</v>
      </c>
      <c r="J30" s="145">
        <f t="shared" si="24"/>
        <v>0</v>
      </c>
      <c r="K30" s="145">
        <f t="shared" si="15"/>
        <v>0</v>
      </c>
      <c r="L30" s="196"/>
      <c r="M30" s="236">
        <v>15</v>
      </c>
      <c r="N30" s="145">
        <f t="shared" si="10"/>
        <v>0</v>
      </c>
      <c r="O30" s="145">
        <f t="shared" si="21"/>
        <v>0</v>
      </c>
      <c r="P30" s="145">
        <f t="shared" si="25"/>
        <v>0</v>
      </c>
      <c r="Q30" s="145">
        <f t="shared" si="2"/>
        <v>0</v>
      </c>
      <c r="R30" s="196"/>
      <c r="S30" s="236">
        <v>15</v>
      </c>
      <c r="T30" s="145">
        <f t="shared" si="11"/>
        <v>0</v>
      </c>
      <c r="U30" s="145">
        <f t="shared" si="22"/>
        <v>0</v>
      </c>
      <c r="V30" s="145">
        <f t="shared" si="26"/>
        <v>0</v>
      </c>
      <c r="W30" s="145">
        <f t="shared" si="3"/>
        <v>0</v>
      </c>
      <c r="X30" s="196"/>
      <c r="AD30" s="196"/>
      <c r="AE30" s="236">
        <v>11</v>
      </c>
      <c r="AF30" s="145">
        <f t="shared" si="29"/>
        <v>0</v>
      </c>
      <c r="AG30" s="145">
        <f>AF$10/100*AF30+AF$11/100*AF30</f>
        <v>0</v>
      </c>
      <c r="AH30" s="180">
        <f t="shared" si="28"/>
        <v>0</v>
      </c>
      <c r="AI30" s="145">
        <f t="shared" si="27"/>
        <v>0</v>
      </c>
      <c r="AJ30" s="121"/>
      <c r="AK30" s="236">
        <v>15</v>
      </c>
      <c r="AL30" s="237">
        <f t="shared" si="4"/>
        <v>0</v>
      </c>
      <c r="AM30" s="145">
        <f t="shared" si="5"/>
        <v>0</v>
      </c>
      <c r="AN30" s="145">
        <f t="shared" si="12"/>
        <v>0</v>
      </c>
      <c r="AO30" s="121"/>
      <c r="AP30" s="236">
        <v>15</v>
      </c>
      <c r="AQ30" s="145">
        <f t="shared" si="19"/>
        <v>0</v>
      </c>
      <c r="AR30" s="145">
        <f t="shared" si="6"/>
        <v>0</v>
      </c>
      <c r="AS30" s="145">
        <f t="shared" si="13"/>
        <v>0</v>
      </c>
      <c r="AT30" s="145">
        <f t="shared" si="14"/>
        <v>0</v>
      </c>
    </row>
    <row r="31" spans="1:46">
      <c r="A31" s="236">
        <v>16</v>
      </c>
      <c r="B31" s="235">
        <f t="shared" si="31"/>
        <v>0</v>
      </c>
      <c r="C31" s="235">
        <f t="shared" si="7"/>
        <v>0</v>
      </c>
      <c r="D31" s="235">
        <f>J31+P31+V31+AS31</f>
        <v>0</v>
      </c>
      <c r="E31" s="235">
        <f>K31+Q31+AI35+AT31+AN31</f>
        <v>0</v>
      </c>
      <c r="F31" s="196"/>
      <c r="G31" s="236">
        <v>16</v>
      </c>
      <c r="H31" s="145">
        <f t="shared" si="9"/>
        <v>0</v>
      </c>
      <c r="I31" s="145">
        <f t="shared" si="20"/>
        <v>0</v>
      </c>
      <c r="J31" s="145">
        <f t="shared" si="24"/>
        <v>0</v>
      </c>
      <c r="K31" s="145">
        <f t="shared" si="15"/>
        <v>0</v>
      </c>
      <c r="L31" s="196"/>
      <c r="M31" s="236">
        <v>16</v>
      </c>
      <c r="N31" s="145">
        <f t="shared" si="10"/>
        <v>0</v>
      </c>
      <c r="O31" s="145">
        <f t="shared" si="21"/>
        <v>0</v>
      </c>
      <c r="P31" s="145">
        <f t="shared" si="25"/>
        <v>0</v>
      </c>
      <c r="Q31" s="145">
        <f t="shared" si="2"/>
        <v>0</v>
      </c>
      <c r="R31" s="196"/>
      <c r="S31" s="236">
        <v>16</v>
      </c>
      <c r="T31" s="145">
        <f t="shared" si="11"/>
        <v>0</v>
      </c>
      <c r="U31" s="145">
        <f t="shared" si="22"/>
        <v>0</v>
      </c>
      <c r="V31" s="145">
        <f t="shared" si="26"/>
        <v>0</v>
      </c>
      <c r="W31" s="145">
        <f t="shared" si="3"/>
        <v>0</v>
      </c>
      <c r="X31" s="196"/>
      <c r="Y31" s="250"/>
      <c r="Z31" s="250"/>
      <c r="AA31" s="250"/>
      <c r="AB31" s="250"/>
      <c r="AC31" s="250"/>
      <c r="AD31" s="196"/>
      <c r="AE31" s="236">
        <v>12</v>
      </c>
      <c r="AF31" s="145">
        <f t="shared" si="29"/>
        <v>0</v>
      </c>
      <c r="AG31" s="145">
        <f>AF$10/100*AF31+AF$11/100*AF31</f>
        <v>0</v>
      </c>
      <c r="AH31" s="180">
        <f t="shared" si="28"/>
        <v>0</v>
      </c>
      <c r="AI31" s="145">
        <f t="shared" si="27"/>
        <v>0</v>
      </c>
      <c r="AJ31" s="121"/>
      <c r="AK31" s="236">
        <v>16</v>
      </c>
      <c r="AL31" s="237">
        <f t="shared" si="4"/>
        <v>0</v>
      </c>
      <c r="AM31" s="145">
        <f t="shared" si="5"/>
        <v>0</v>
      </c>
      <c r="AN31" s="145">
        <f t="shared" si="12"/>
        <v>0</v>
      </c>
      <c r="AO31" s="121"/>
      <c r="AP31" s="236">
        <v>16</v>
      </c>
      <c r="AQ31" s="145">
        <f t="shared" si="19"/>
        <v>0</v>
      </c>
      <c r="AR31" s="145">
        <f t="shared" si="6"/>
        <v>0</v>
      </c>
      <c r="AS31" s="145">
        <f t="shared" si="13"/>
        <v>0</v>
      </c>
      <c r="AT31" s="145">
        <f t="shared" si="14"/>
        <v>0</v>
      </c>
    </row>
    <row r="32" spans="1:46">
      <c r="A32" s="236">
        <v>17</v>
      </c>
      <c r="B32" s="235">
        <f>H32+N32+AF35+AL32+AQ32</f>
        <v>0</v>
      </c>
      <c r="C32" s="235">
        <f>I32+O32+U32+AA34+AM32+AR32</f>
        <v>0</v>
      </c>
      <c r="D32" s="235">
        <f>J32+P32+V32+AS32</f>
        <v>0</v>
      </c>
      <c r="E32" s="235">
        <f>K32+Q32+AT32+AN32</f>
        <v>0</v>
      </c>
      <c r="F32" s="196"/>
      <c r="G32" s="236">
        <v>17</v>
      </c>
      <c r="H32" s="145">
        <f t="shared" si="9"/>
        <v>0</v>
      </c>
      <c r="I32" s="145">
        <f t="shared" si="20"/>
        <v>0</v>
      </c>
      <c r="J32" s="145">
        <f t="shared" si="24"/>
        <v>0</v>
      </c>
      <c r="K32" s="145">
        <f t="shared" si="15"/>
        <v>0</v>
      </c>
      <c r="L32" s="196"/>
      <c r="M32" s="236">
        <v>17</v>
      </c>
      <c r="N32" s="145">
        <f t="shared" si="10"/>
        <v>0</v>
      </c>
      <c r="O32" s="145">
        <f t="shared" si="21"/>
        <v>0</v>
      </c>
      <c r="P32" s="145">
        <f t="shared" si="25"/>
        <v>0</v>
      </c>
      <c r="Q32" s="145">
        <f t="shared" si="2"/>
        <v>0</v>
      </c>
      <c r="R32" s="196"/>
      <c r="S32" s="236">
        <v>17</v>
      </c>
      <c r="T32" s="145">
        <f t="shared" si="11"/>
        <v>0</v>
      </c>
      <c r="U32" s="145">
        <f t="shared" si="22"/>
        <v>0</v>
      </c>
      <c r="V32" s="145">
        <f t="shared" si="26"/>
        <v>0</v>
      </c>
      <c r="W32" s="145">
        <f t="shared" si="3"/>
        <v>0</v>
      </c>
      <c r="X32" s="196"/>
      <c r="Y32" s="250"/>
      <c r="Z32" s="250"/>
      <c r="AA32" s="250"/>
      <c r="AB32" s="250"/>
      <c r="AC32" s="250"/>
      <c r="AD32" s="196"/>
      <c r="AE32" s="236">
        <v>13</v>
      </c>
      <c r="AF32" s="145">
        <f t="shared" si="29"/>
        <v>0</v>
      </c>
      <c r="AG32" s="145">
        <f>AF$10/100*AF32+AF$11/100*AF32</f>
        <v>0</v>
      </c>
      <c r="AH32" s="180">
        <f t="shared" si="28"/>
        <v>0</v>
      </c>
      <c r="AI32" s="145">
        <f t="shared" si="27"/>
        <v>0</v>
      </c>
      <c r="AJ32" s="121"/>
      <c r="AK32" s="236">
        <v>17</v>
      </c>
      <c r="AL32" s="237">
        <f t="shared" si="4"/>
        <v>0</v>
      </c>
      <c r="AM32" s="145">
        <f t="shared" si="5"/>
        <v>0</v>
      </c>
      <c r="AN32" s="145">
        <f t="shared" si="12"/>
        <v>0</v>
      </c>
      <c r="AO32" s="121"/>
      <c r="AP32" s="236">
        <v>17</v>
      </c>
      <c r="AQ32" s="145">
        <f>IF(AQ31-AS31&lt;0,0,AQ31-AS31)</f>
        <v>0</v>
      </c>
      <c r="AR32" s="145">
        <f t="shared" si="6"/>
        <v>0</v>
      </c>
      <c r="AS32" s="145">
        <f t="shared" si="13"/>
        <v>0</v>
      </c>
      <c r="AT32" s="145">
        <f t="shared" si="14"/>
        <v>0</v>
      </c>
    </row>
    <row r="33" spans="1:46">
      <c r="A33" s="236">
        <v>18</v>
      </c>
      <c r="B33" s="235">
        <f>H33+N33+AF36+AL33+AQ33</f>
        <v>0</v>
      </c>
      <c r="C33" s="235">
        <f>I33+O33+U33+AA35+AM33+AR33</f>
        <v>0</v>
      </c>
      <c r="D33" s="235">
        <f>J33+P33+V33+AS33</f>
        <v>0</v>
      </c>
      <c r="E33" s="235">
        <f>K33+Q33+AT33+AN33</f>
        <v>0</v>
      </c>
      <c r="F33" s="196"/>
      <c r="G33" s="236">
        <v>18</v>
      </c>
      <c r="H33" s="145">
        <f t="shared" si="9"/>
        <v>0</v>
      </c>
      <c r="I33" s="145">
        <f t="shared" si="20"/>
        <v>0</v>
      </c>
      <c r="J33" s="145">
        <f t="shared" si="24"/>
        <v>0</v>
      </c>
      <c r="K33" s="145">
        <f t="shared" si="15"/>
        <v>0</v>
      </c>
      <c r="L33" s="196"/>
      <c r="M33" s="236">
        <v>18</v>
      </c>
      <c r="N33" s="145">
        <f t="shared" si="10"/>
        <v>0</v>
      </c>
      <c r="O33" s="145">
        <f t="shared" si="21"/>
        <v>0</v>
      </c>
      <c r="P33" s="145">
        <f t="shared" si="25"/>
        <v>0</v>
      </c>
      <c r="Q33" s="145">
        <f t="shared" si="2"/>
        <v>0</v>
      </c>
      <c r="R33" s="196"/>
      <c r="S33" s="236">
        <v>18</v>
      </c>
      <c r="T33" s="145">
        <f t="shared" si="11"/>
        <v>0</v>
      </c>
      <c r="U33" s="145">
        <f t="shared" si="22"/>
        <v>0</v>
      </c>
      <c r="V33" s="145">
        <f t="shared" si="26"/>
        <v>0</v>
      </c>
      <c r="W33" s="145">
        <f t="shared" si="3"/>
        <v>0</v>
      </c>
      <c r="X33" s="196"/>
      <c r="Y33" s="250"/>
      <c r="Z33" s="168"/>
      <c r="AA33" s="168"/>
      <c r="AB33" s="168"/>
      <c r="AC33" s="168"/>
      <c r="AD33" s="196"/>
      <c r="AE33" s="236">
        <v>14</v>
      </c>
      <c r="AF33" s="145">
        <f t="shared" si="29"/>
        <v>0</v>
      </c>
      <c r="AG33" s="145">
        <f>AF$10/100*AF33+AF$11/100*AF33</f>
        <v>0</v>
      </c>
      <c r="AH33" s="180">
        <f t="shared" si="28"/>
        <v>0</v>
      </c>
      <c r="AI33" s="145">
        <f t="shared" si="27"/>
        <v>0</v>
      </c>
      <c r="AJ33" s="121"/>
      <c r="AK33" s="236">
        <v>18</v>
      </c>
      <c r="AL33" s="237">
        <f t="shared" si="4"/>
        <v>0</v>
      </c>
      <c r="AM33" s="145">
        <f t="shared" si="5"/>
        <v>0</v>
      </c>
      <c r="AN33" s="145">
        <f t="shared" si="12"/>
        <v>0</v>
      </c>
      <c r="AO33" s="121"/>
      <c r="AP33" s="236">
        <v>18</v>
      </c>
      <c r="AQ33" s="145">
        <f>IF(AQ32-AS32&lt;0,0,AQ32-AS32)</f>
        <v>0</v>
      </c>
      <c r="AR33" s="145">
        <f t="shared" si="6"/>
        <v>0</v>
      </c>
      <c r="AS33" s="145">
        <f t="shared" si="13"/>
        <v>0</v>
      </c>
      <c r="AT33" s="145">
        <f t="shared" si="14"/>
        <v>0</v>
      </c>
    </row>
    <row r="34" spans="1:46">
      <c r="A34" s="236">
        <v>19</v>
      </c>
      <c r="B34" s="235">
        <f t="shared" si="31"/>
        <v>0</v>
      </c>
      <c r="C34" s="235">
        <f>I34+O34+U34+AA36+AM34+AR34</f>
        <v>0</v>
      </c>
      <c r="D34" s="235">
        <f>J34+P34+V34+AS34</f>
        <v>0</v>
      </c>
      <c r="E34" s="235">
        <f>K34+Q34+AT34+AN34</f>
        <v>0</v>
      </c>
      <c r="F34" s="196"/>
      <c r="G34" s="236">
        <v>19</v>
      </c>
      <c r="H34" s="145">
        <f t="shared" si="9"/>
        <v>0</v>
      </c>
      <c r="I34" s="145">
        <f t="shared" si="20"/>
        <v>0</v>
      </c>
      <c r="J34" s="145">
        <f t="shared" si="24"/>
        <v>0</v>
      </c>
      <c r="K34" s="145">
        <f t="shared" si="15"/>
        <v>0</v>
      </c>
      <c r="L34" s="196"/>
      <c r="M34" s="236">
        <v>19</v>
      </c>
      <c r="N34" s="145">
        <f t="shared" si="10"/>
        <v>0</v>
      </c>
      <c r="O34" s="145">
        <f t="shared" si="21"/>
        <v>0</v>
      </c>
      <c r="P34" s="145">
        <f t="shared" si="25"/>
        <v>0</v>
      </c>
      <c r="Q34" s="145">
        <f t="shared" si="2"/>
        <v>0</v>
      </c>
      <c r="R34" s="196"/>
      <c r="S34" s="236">
        <v>19</v>
      </c>
      <c r="T34" s="145">
        <f t="shared" si="11"/>
        <v>0</v>
      </c>
      <c r="U34" s="145">
        <f t="shared" si="22"/>
        <v>0</v>
      </c>
      <c r="V34" s="145">
        <f t="shared" si="26"/>
        <v>0</v>
      </c>
      <c r="W34" s="145">
        <f t="shared" si="3"/>
        <v>0</v>
      </c>
      <c r="X34" s="196"/>
      <c r="Y34" s="250"/>
      <c r="Z34" s="168"/>
      <c r="AA34" s="168"/>
      <c r="AB34" s="168"/>
      <c r="AC34" s="168"/>
      <c r="AD34" s="196"/>
      <c r="AE34" s="236">
        <v>15</v>
      </c>
      <c r="AF34" s="145">
        <f t="shared" si="29"/>
        <v>0</v>
      </c>
      <c r="AG34" s="145">
        <f>AF$10/100*AF34+AF$11/100*AF34</f>
        <v>0</v>
      </c>
      <c r="AH34" s="180">
        <f t="shared" si="28"/>
        <v>0</v>
      </c>
      <c r="AI34" s="145">
        <f t="shared" si="27"/>
        <v>0</v>
      </c>
      <c r="AJ34" s="121"/>
      <c r="AK34" s="236">
        <v>19</v>
      </c>
      <c r="AL34" s="237">
        <f t="shared" si="4"/>
        <v>0</v>
      </c>
      <c r="AM34" s="145">
        <f t="shared" si="5"/>
        <v>0</v>
      </c>
      <c r="AN34" s="145">
        <f t="shared" si="12"/>
        <v>0</v>
      </c>
      <c r="AO34" s="121"/>
      <c r="AP34" s="236">
        <v>19</v>
      </c>
      <c r="AQ34" s="145">
        <f>IF(AQ33-AS33&lt;0,0,AQ33-AS33)</f>
        <v>0</v>
      </c>
      <c r="AR34" s="145">
        <f t="shared" si="6"/>
        <v>0</v>
      </c>
      <c r="AS34" s="145">
        <f t="shared" si="13"/>
        <v>0</v>
      </c>
      <c r="AT34" s="145">
        <f t="shared" si="14"/>
        <v>0</v>
      </c>
    </row>
    <row r="35" spans="1:46">
      <c r="A35" s="236">
        <v>20</v>
      </c>
      <c r="B35" s="235">
        <f t="shared" si="31"/>
        <v>0</v>
      </c>
      <c r="C35" s="235">
        <f>I35+O35+U35+AA37+AM35+AR35</f>
        <v>0</v>
      </c>
      <c r="D35" s="235">
        <f>J35+P35+V35+AS35</f>
        <v>0</v>
      </c>
      <c r="E35" s="235">
        <f>K35+Q35+AT35+AN35</f>
        <v>0</v>
      </c>
      <c r="F35" s="196"/>
      <c r="G35" s="236">
        <v>20</v>
      </c>
      <c r="H35" s="145">
        <f t="shared" si="9"/>
        <v>0</v>
      </c>
      <c r="I35" s="145">
        <f t="shared" si="20"/>
        <v>0</v>
      </c>
      <c r="J35" s="145">
        <f t="shared" si="24"/>
        <v>0</v>
      </c>
      <c r="K35" s="145">
        <f t="shared" si="15"/>
        <v>0</v>
      </c>
      <c r="L35" s="196"/>
      <c r="M35" s="236">
        <v>20</v>
      </c>
      <c r="N35" s="145">
        <f t="shared" si="10"/>
        <v>0</v>
      </c>
      <c r="O35" s="145">
        <f t="shared" si="21"/>
        <v>0</v>
      </c>
      <c r="P35" s="145">
        <f t="shared" si="25"/>
        <v>0</v>
      </c>
      <c r="Q35" s="145">
        <f t="shared" si="2"/>
        <v>0</v>
      </c>
      <c r="R35" s="196"/>
      <c r="S35" s="236">
        <v>20</v>
      </c>
      <c r="T35" s="145">
        <f t="shared" si="11"/>
        <v>0</v>
      </c>
      <c r="U35" s="145">
        <f t="shared" si="22"/>
        <v>0</v>
      </c>
      <c r="V35" s="145">
        <f t="shared" si="26"/>
        <v>0</v>
      </c>
      <c r="W35" s="145">
        <f t="shared" si="3"/>
        <v>0</v>
      </c>
      <c r="X35" s="196"/>
      <c r="Y35" s="250"/>
      <c r="Z35" s="168"/>
      <c r="AA35" s="168"/>
      <c r="AB35" s="168"/>
      <c r="AC35" s="168"/>
      <c r="AD35" s="196"/>
      <c r="AE35" s="196"/>
      <c r="AF35" s="168"/>
      <c r="AG35" s="168"/>
      <c r="AH35" s="168"/>
      <c r="AI35" s="168"/>
      <c r="AJ35" s="121"/>
      <c r="AK35" s="236">
        <v>20</v>
      </c>
      <c r="AL35" s="237">
        <f t="shared" si="4"/>
        <v>0</v>
      </c>
      <c r="AM35" s="145">
        <f t="shared" si="5"/>
        <v>0</v>
      </c>
      <c r="AN35" s="145">
        <f t="shared" si="12"/>
        <v>0</v>
      </c>
      <c r="AO35" s="121"/>
      <c r="AP35" s="236">
        <v>20</v>
      </c>
      <c r="AQ35" s="145">
        <f>IF(AQ34-AS34&lt;0,0,AQ34-AS34)</f>
        <v>0</v>
      </c>
      <c r="AR35" s="145">
        <f t="shared" si="6"/>
        <v>0</v>
      </c>
      <c r="AS35" s="145">
        <f t="shared" si="13"/>
        <v>0</v>
      </c>
      <c r="AT35" s="145">
        <f t="shared" si="14"/>
        <v>0</v>
      </c>
    </row>
    <row r="36" spans="1:46">
      <c r="A36" s="250"/>
      <c r="B36" s="168"/>
      <c r="C36" s="168"/>
      <c r="D36" s="168"/>
      <c r="E36" s="168"/>
      <c r="F36" s="196"/>
      <c r="G36" s="250"/>
      <c r="H36" s="168"/>
      <c r="I36" s="168"/>
      <c r="J36" s="168"/>
      <c r="K36" s="168"/>
      <c r="L36" s="196"/>
      <c r="M36" s="250"/>
      <c r="N36" s="168"/>
      <c r="O36" s="168"/>
      <c r="P36" s="168"/>
      <c r="Q36" s="168"/>
      <c r="R36" s="196"/>
      <c r="S36" s="250"/>
      <c r="T36" s="168"/>
      <c r="U36" s="168"/>
      <c r="V36" s="168"/>
      <c r="W36" s="168"/>
      <c r="X36" s="196"/>
      <c r="Y36" s="250"/>
      <c r="Z36" s="168"/>
      <c r="AA36" s="168"/>
      <c r="AB36" s="168"/>
      <c r="AC36" s="168"/>
      <c r="AD36" s="196"/>
      <c r="AE36" s="252" t="s">
        <v>280</v>
      </c>
      <c r="AF36" s="207"/>
      <c r="AG36" s="207">
        <f>SUM(AG20:AG34)</f>
        <v>0</v>
      </c>
      <c r="AH36" s="207">
        <f>SUM(AH20:AH34)</f>
        <v>0</v>
      </c>
      <c r="AI36" s="207">
        <f>SUM(AI20:AI34)</f>
        <v>0</v>
      </c>
      <c r="AJ36" s="121"/>
      <c r="AK36" s="121"/>
      <c r="AL36" s="168"/>
      <c r="AM36" s="168"/>
      <c r="AN36" s="168"/>
      <c r="AO36" s="121"/>
      <c r="AP36" s="121"/>
      <c r="AQ36" s="168"/>
      <c r="AR36" s="168"/>
      <c r="AS36" s="168"/>
      <c r="AT36" s="168"/>
    </row>
    <row r="37" spans="1:46">
      <c r="A37" s="252" t="s">
        <v>280</v>
      </c>
      <c r="B37" s="227"/>
      <c r="C37" s="145">
        <f>SUM(C16:C36)</f>
        <v>0</v>
      </c>
      <c r="D37" s="145">
        <f>SUM(D16:D36)</f>
        <v>0</v>
      </c>
      <c r="E37" s="145">
        <f>SUM(E16:E36)</f>
        <v>0</v>
      </c>
      <c r="F37" s="196"/>
      <c r="G37" s="253" t="s">
        <v>280</v>
      </c>
      <c r="H37" s="145"/>
      <c r="I37" s="145">
        <f>SUM(I16:I36)</f>
        <v>0</v>
      </c>
      <c r="J37" s="145">
        <f>SUM(J16:J36)</f>
        <v>0</v>
      </c>
      <c r="K37" s="145">
        <f>SUM(K16:K36)</f>
        <v>0</v>
      </c>
      <c r="L37" s="196"/>
      <c r="M37" s="252" t="s">
        <v>280</v>
      </c>
      <c r="N37" s="207"/>
      <c r="O37" s="145">
        <f>SUM(O16:O36)</f>
        <v>0</v>
      </c>
      <c r="P37" s="145">
        <f>SUM(P16:P36)</f>
        <v>0</v>
      </c>
      <c r="Q37" s="145">
        <f>SUM(Q16:Q36)</f>
        <v>0</v>
      </c>
      <c r="R37" s="196"/>
      <c r="S37" s="252" t="s">
        <v>280</v>
      </c>
      <c r="T37" s="207"/>
      <c r="U37" s="145">
        <f>SUM(U16:U36)</f>
        <v>0</v>
      </c>
      <c r="V37" s="145">
        <f>SUM(V16:V36)</f>
        <v>0</v>
      </c>
      <c r="W37" s="145">
        <f>SUM(W16:W36)</f>
        <v>0</v>
      </c>
      <c r="X37" s="196"/>
      <c r="Y37" s="250"/>
      <c r="Z37" s="168"/>
      <c r="AA37" s="168"/>
      <c r="AB37" s="168"/>
      <c r="AC37" s="168"/>
      <c r="AD37" s="196"/>
      <c r="AJ37" s="121"/>
      <c r="AK37" s="254" t="s">
        <v>280</v>
      </c>
      <c r="AL37" s="207"/>
      <c r="AM37" s="145">
        <f>SUM(AM16:AM36)</f>
        <v>0</v>
      </c>
      <c r="AN37" s="145">
        <f>SUM(AN16:AN36)</f>
        <v>0</v>
      </c>
      <c r="AO37" s="121"/>
      <c r="AP37" s="254" t="s">
        <v>280</v>
      </c>
      <c r="AQ37" s="207"/>
      <c r="AR37" s="145">
        <f>SUM(AR16:AR36)</f>
        <v>0</v>
      </c>
      <c r="AS37" s="145">
        <f>SUM(AS16:AS36)</f>
        <v>0</v>
      </c>
      <c r="AT37" s="145">
        <f>SUM(AT16:AT36)</f>
        <v>0</v>
      </c>
    </row>
    <row r="38" spans="1:46">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21"/>
      <c r="Z38" s="121"/>
      <c r="AA38" s="121"/>
      <c r="AB38" s="121"/>
      <c r="AC38" s="121"/>
      <c r="AD38" s="196"/>
      <c r="AE38" s="196"/>
      <c r="AF38" s="168"/>
      <c r="AG38" s="168"/>
      <c r="AH38" s="168"/>
      <c r="AI38" s="168"/>
      <c r="AJ38" s="121"/>
      <c r="AK38" s="121"/>
      <c r="AL38" s="121"/>
      <c r="AM38" s="121"/>
      <c r="AN38" s="121"/>
      <c r="AO38" s="121"/>
      <c r="AP38" s="121"/>
      <c r="AQ38" s="121"/>
      <c r="AR38" s="121"/>
      <c r="AS38" s="121"/>
      <c r="AT38" s="121"/>
    </row>
    <row r="39" spans="1:46">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21"/>
      <c r="Z39" s="121"/>
      <c r="AA39" s="121"/>
      <c r="AB39" s="121"/>
      <c r="AC39" s="121"/>
      <c r="AD39" s="196"/>
      <c r="AE39" s="196"/>
      <c r="AF39" s="168"/>
      <c r="AG39" s="168"/>
      <c r="AH39" s="168"/>
      <c r="AI39" s="168"/>
      <c r="AJ39" s="121"/>
      <c r="AK39" s="121"/>
      <c r="AL39" s="121"/>
      <c r="AM39" s="121"/>
      <c r="AN39" s="121"/>
      <c r="AO39" s="121"/>
      <c r="AP39" s="121"/>
      <c r="AQ39" s="121"/>
      <c r="AR39" s="121"/>
      <c r="AS39" s="121"/>
      <c r="AT39" s="121"/>
    </row>
    <row r="40" spans="1:46">
      <c r="A40" s="196"/>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68"/>
      <c r="AG40" s="168"/>
      <c r="AH40" s="168"/>
      <c r="AI40" s="168"/>
      <c r="AJ40" s="121"/>
      <c r="AK40" s="121"/>
      <c r="AL40" s="121"/>
      <c r="AM40" s="121"/>
      <c r="AN40" s="121"/>
      <c r="AO40" s="121"/>
      <c r="AP40" s="121"/>
      <c r="AQ40" s="121"/>
      <c r="AR40" s="121"/>
      <c r="AS40" s="121"/>
      <c r="AT40" s="121"/>
    </row>
    <row r="41" spans="1:46">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21"/>
      <c r="AF41" s="121"/>
      <c r="AG41" s="121"/>
      <c r="AH41" s="121"/>
      <c r="AI41" s="121"/>
      <c r="AJ41" s="121"/>
      <c r="AK41" s="121"/>
      <c r="AL41" s="121"/>
      <c r="AM41" s="121"/>
      <c r="AN41" s="121"/>
      <c r="AO41" s="121"/>
      <c r="AP41" s="121"/>
      <c r="AQ41" s="121"/>
      <c r="AR41" s="121"/>
      <c r="AS41" s="121"/>
      <c r="AT41" s="121"/>
    </row>
    <row r="42" spans="1:46">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21"/>
      <c r="AK42" s="121"/>
      <c r="AL42" s="121"/>
      <c r="AM42" s="121"/>
      <c r="AN42" s="121"/>
      <c r="AO42" s="121"/>
      <c r="AP42" s="121"/>
      <c r="AQ42" s="121"/>
      <c r="AR42" s="121"/>
      <c r="AS42" s="121"/>
      <c r="AT42" s="121"/>
    </row>
    <row r="43" spans="1:46">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21"/>
      <c r="AK43" s="121"/>
      <c r="AL43" s="121"/>
      <c r="AM43" s="121"/>
      <c r="AN43" s="121"/>
      <c r="AO43" s="121"/>
      <c r="AP43" s="121"/>
      <c r="AQ43" s="121"/>
      <c r="AR43" s="121"/>
      <c r="AS43" s="121"/>
      <c r="AT43" s="121"/>
    </row>
    <row r="44" spans="1:46">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row>
    <row r="45" spans="1:46">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row>
    <row r="46" spans="1:46">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row>
    <row r="47" spans="1:46">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row>
    <row r="48" spans="1:46">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row>
    <row r="49" spans="1:46">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row>
    <row r="50" spans="1:46">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row>
    <row r="51" spans="1:46">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row>
    <row r="52" spans="1:46">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row>
    <row r="53" spans="1:46">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row>
    <row r="54" spans="1:46">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row>
    <row r="55" spans="1:46">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row>
    <row r="56" spans="1:46">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row>
    <row r="57" spans="1:46">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row>
    <row r="58" spans="1:46">
      <c r="A58" s="255"/>
      <c r="B58" s="255"/>
      <c r="C58" s="255"/>
      <c r="D58" s="255"/>
      <c r="E58" s="255"/>
      <c r="F58" s="255"/>
      <c r="G58" s="121"/>
      <c r="H58" s="121"/>
      <c r="I58" s="121"/>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121"/>
      <c r="AM58" s="121"/>
      <c r="AN58" s="121"/>
      <c r="AO58" s="121"/>
      <c r="AP58" s="121"/>
      <c r="AQ58" s="121"/>
      <c r="AR58" s="121"/>
      <c r="AS58" s="121"/>
      <c r="AT58" s="121"/>
    </row>
    <row r="59" spans="1:46">
      <c r="A59" s="255"/>
      <c r="B59" s="255"/>
      <c r="C59" s="255"/>
      <c r="D59" s="255"/>
      <c r="E59" s="255"/>
      <c r="F59" s="255"/>
      <c r="G59" s="121"/>
      <c r="H59" s="121"/>
      <c r="I59" s="121"/>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121"/>
      <c r="AM59" s="121"/>
      <c r="AN59" s="121"/>
      <c r="AO59" s="121"/>
      <c r="AP59" s="121"/>
      <c r="AQ59" s="121"/>
      <c r="AR59" s="121"/>
      <c r="AS59" s="121"/>
      <c r="AT59" s="121"/>
    </row>
    <row r="60" spans="1:46">
      <c r="A60" s="255"/>
      <c r="B60" s="255"/>
      <c r="C60" s="255"/>
      <c r="D60" s="255"/>
      <c r="E60" s="255"/>
      <c r="F60" s="255"/>
      <c r="G60" s="121"/>
      <c r="H60" s="121"/>
      <c r="I60" s="121"/>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121"/>
      <c r="AM60" s="121"/>
      <c r="AN60" s="121"/>
      <c r="AO60" s="121"/>
      <c r="AP60" s="121"/>
      <c r="AQ60" s="121"/>
      <c r="AR60" s="121"/>
      <c r="AS60" s="121"/>
      <c r="AT60" s="121"/>
    </row>
    <row r="61" spans="1:46">
      <c r="A61" s="255"/>
      <c r="B61" s="255"/>
      <c r="C61" s="255"/>
      <c r="D61" s="255"/>
      <c r="E61" s="255"/>
      <c r="F61" s="255"/>
      <c r="G61" s="121"/>
      <c r="H61" s="121"/>
      <c r="I61" s="121"/>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121"/>
      <c r="AM61" s="121"/>
      <c r="AN61" s="121"/>
      <c r="AO61" s="121"/>
      <c r="AP61" s="121"/>
      <c r="AQ61" s="121"/>
      <c r="AR61" s="121"/>
      <c r="AS61" s="121"/>
      <c r="AT61" s="121"/>
    </row>
    <row r="62" spans="1:46">
      <c r="A62" s="255"/>
      <c r="B62" s="255"/>
      <c r="C62" s="121"/>
      <c r="D62" s="121"/>
      <c r="E62" s="121"/>
      <c r="F62" s="121"/>
      <c r="G62" s="121"/>
      <c r="H62" s="121"/>
      <c r="I62" s="121"/>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121"/>
      <c r="AM62" s="121"/>
      <c r="AN62" s="121"/>
      <c r="AO62" s="121"/>
      <c r="AP62" s="121"/>
      <c r="AQ62" s="121"/>
      <c r="AR62" s="121"/>
      <c r="AS62" s="121"/>
      <c r="AT62" s="121"/>
    </row>
    <row r="63" spans="1:46">
      <c r="A63" s="255"/>
      <c r="B63" s="255"/>
      <c r="C63" s="255"/>
      <c r="D63" s="121"/>
      <c r="E63" s="121"/>
      <c r="F63" s="255"/>
      <c r="G63" s="121"/>
      <c r="H63" s="121"/>
      <c r="I63" s="121"/>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121"/>
      <c r="AM63" s="121"/>
      <c r="AN63" s="121"/>
      <c r="AO63" s="121"/>
      <c r="AP63" s="121"/>
      <c r="AQ63" s="121"/>
      <c r="AR63" s="121"/>
      <c r="AS63" s="121"/>
      <c r="AT63" s="121"/>
    </row>
    <row r="64" spans="1:46">
      <c r="A64" s="255"/>
      <c r="B64" s="255"/>
      <c r="C64" s="255"/>
      <c r="D64" s="121"/>
      <c r="E64" s="121"/>
      <c r="F64" s="256"/>
      <c r="G64" s="121"/>
      <c r="H64" s="121"/>
      <c r="I64" s="121"/>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121"/>
      <c r="AM64" s="121"/>
      <c r="AN64" s="121"/>
      <c r="AO64" s="121"/>
      <c r="AP64" s="121"/>
      <c r="AQ64" s="121"/>
      <c r="AR64" s="121"/>
      <c r="AS64" s="121"/>
      <c r="AT64" s="121"/>
    </row>
    <row r="65" spans="1:46">
      <c r="A65" s="255"/>
      <c r="B65" s="255"/>
      <c r="C65" s="255"/>
      <c r="D65" s="121"/>
      <c r="E65" s="121"/>
      <c r="F65" s="255"/>
      <c r="G65" s="121"/>
      <c r="H65" s="121"/>
      <c r="I65" s="121"/>
      <c r="J65" s="255"/>
      <c r="K65" s="257"/>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121"/>
      <c r="AM65" s="121"/>
      <c r="AN65" s="121"/>
      <c r="AO65" s="121"/>
      <c r="AP65" s="121"/>
      <c r="AQ65" s="121"/>
      <c r="AR65" s="121"/>
      <c r="AS65" s="121"/>
      <c r="AT65" s="121"/>
    </row>
    <row r="66" spans="1:46">
      <c r="A66" s="255"/>
      <c r="B66" s="255"/>
      <c r="C66" s="255"/>
      <c r="D66" s="121"/>
      <c r="E66" s="121"/>
      <c r="F66" s="255"/>
      <c r="G66" s="121"/>
      <c r="H66" s="121"/>
      <c r="I66" s="121"/>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121"/>
      <c r="AM66" s="121"/>
      <c r="AN66" s="121"/>
      <c r="AO66" s="121"/>
      <c r="AP66" s="121"/>
      <c r="AQ66" s="121"/>
      <c r="AR66" s="121"/>
      <c r="AS66" s="121"/>
      <c r="AT66" s="121"/>
    </row>
    <row r="67" spans="1:46">
      <c r="A67" s="255"/>
      <c r="B67" s="255"/>
      <c r="C67" s="255"/>
      <c r="D67" s="121"/>
      <c r="E67" s="121"/>
      <c r="F67" s="255"/>
      <c r="G67" s="121"/>
      <c r="H67" s="121"/>
      <c r="I67" s="121"/>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121"/>
      <c r="AM67" s="121"/>
      <c r="AN67" s="121"/>
      <c r="AO67" s="121"/>
      <c r="AP67" s="121"/>
      <c r="AQ67" s="121"/>
      <c r="AR67" s="121"/>
      <c r="AS67" s="121"/>
      <c r="AT67" s="121"/>
    </row>
    <row r="68" spans="1:46">
      <c r="A68" s="255"/>
      <c r="B68" s="255"/>
      <c r="C68" s="255"/>
      <c r="D68" s="121"/>
      <c r="E68" s="121"/>
      <c r="F68" s="255"/>
      <c r="G68" s="121"/>
      <c r="H68" s="121"/>
      <c r="I68" s="121"/>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121"/>
      <c r="AM68" s="121"/>
      <c r="AN68" s="121"/>
      <c r="AO68" s="121"/>
      <c r="AP68" s="121"/>
      <c r="AQ68" s="121"/>
      <c r="AR68" s="121"/>
      <c r="AS68" s="121"/>
      <c r="AT68" s="121"/>
    </row>
    <row r="69" spans="1:46">
      <c r="A69" s="255"/>
      <c r="B69" s="255"/>
      <c r="C69" s="255"/>
      <c r="D69" s="121"/>
      <c r="E69" s="121"/>
      <c r="F69" s="255"/>
      <c r="G69" s="255"/>
      <c r="H69" s="121"/>
      <c r="I69" s="121"/>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121"/>
      <c r="AM69" s="121"/>
      <c r="AN69" s="121"/>
      <c r="AO69" s="121"/>
      <c r="AP69" s="121"/>
      <c r="AQ69" s="121"/>
      <c r="AR69" s="121"/>
      <c r="AS69" s="121"/>
      <c r="AT69" s="121"/>
    </row>
    <row r="70" spans="1:46">
      <c r="A70" s="255"/>
      <c r="B70" s="255"/>
      <c r="C70" s="255"/>
      <c r="D70" s="121"/>
      <c r="E70" s="121"/>
      <c r="F70" s="255"/>
      <c r="G70" s="121"/>
      <c r="H70" s="121"/>
      <c r="I70" s="121"/>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121"/>
      <c r="AM70" s="121"/>
      <c r="AN70" s="121"/>
      <c r="AO70" s="121"/>
      <c r="AP70" s="121"/>
      <c r="AQ70" s="121"/>
      <c r="AR70" s="121"/>
      <c r="AS70" s="121"/>
      <c r="AT70" s="121"/>
    </row>
    <row r="71" spans="1:46">
      <c r="A71" s="255"/>
      <c r="B71" s="255"/>
      <c r="C71" s="255"/>
      <c r="D71" s="121"/>
      <c r="E71" s="121"/>
      <c r="F71" s="255"/>
      <c r="G71" s="121"/>
      <c r="H71" s="121"/>
      <c r="I71" s="121"/>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121"/>
      <c r="AM71" s="121"/>
      <c r="AN71" s="121"/>
      <c r="AO71" s="121"/>
      <c r="AP71" s="121"/>
      <c r="AQ71" s="121"/>
      <c r="AR71" s="121"/>
      <c r="AS71" s="121"/>
      <c r="AT71" s="121"/>
    </row>
    <row r="72" spans="1:46">
      <c r="A72" s="255"/>
      <c r="B72" s="255"/>
      <c r="C72" s="255"/>
      <c r="D72" s="121"/>
      <c r="E72" s="121"/>
      <c r="F72" s="255"/>
      <c r="G72" s="121"/>
      <c r="H72" s="121"/>
      <c r="I72" s="121"/>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121"/>
      <c r="AM72" s="121"/>
      <c r="AN72" s="121"/>
      <c r="AO72" s="121"/>
      <c r="AP72" s="121"/>
      <c r="AQ72" s="121"/>
      <c r="AR72" s="121"/>
      <c r="AS72" s="121"/>
      <c r="AT72" s="121"/>
    </row>
    <row r="73" spans="1:46">
      <c r="A73" s="255"/>
      <c r="B73" s="255"/>
      <c r="C73" s="255"/>
      <c r="D73" s="121"/>
      <c r="E73" s="121"/>
      <c r="F73" s="255"/>
      <c r="G73" s="121"/>
      <c r="H73" s="121"/>
      <c r="I73" s="121"/>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121"/>
      <c r="AM73" s="121"/>
      <c r="AN73" s="121"/>
      <c r="AO73" s="121"/>
      <c r="AP73" s="121"/>
      <c r="AQ73" s="121"/>
      <c r="AR73" s="121"/>
      <c r="AS73" s="121"/>
      <c r="AT73" s="121"/>
    </row>
    <row r="74" spans="1:46">
      <c r="A74" s="255"/>
      <c r="B74" s="255"/>
      <c r="C74" s="255"/>
      <c r="D74" s="121"/>
      <c r="E74" s="121"/>
      <c r="F74" s="255"/>
      <c r="G74" s="121"/>
      <c r="H74" s="121"/>
      <c r="I74" s="121"/>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121"/>
      <c r="AM74" s="121"/>
      <c r="AN74" s="121"/>
      <c r="AO74" s="121"/>
      <c r="AP74" s="121"/>
      <c r="AQ74" s="121"/>
      <c r="AR74" s="121"/>
      <c r="AS74" s="121"/>
      <c r="AT74" s="121"/>
    </row>
    <row r="75" spans="1:46">
      <c r="A75" s="255"/>
      <c r="B75" s="255"/>
      <c r="C75" s="255"/>
      <c r="D75" s="121"/>
      <c r="E75" s="121"/>
      <c r="F75" s="255"/>
      <c r="G75" s="121"/>
      <c r="H75" s="121"/>
      <c r="I75" s="121"/>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121"/>
      <c r="AM75" s="121"/>
      <c r="AN75" s="121"/>
      <c r="AO75" s="121"/>
      <c r="AP75" s="121"/>
      <c r="AQ75" s="121"/>
      <c r="AR75" s="121"/>
      <c r="AS75" s="121"/>
      <c r="AT75" s="121"/>
    </row>
    <row r="76" spans="1:46">
      <c r="A76" s="255"/>
      <c r="B76" s="255"/>
      <c r="C76" s="255"/>
      <c r="D76" s="121"/>
      <c r="E76" s="121"/>
      <c r="F76" s="255"/>
      <c r="G76" s="121"/>
      <c r="H76" s="121"/>
      <c r="I76" s="121"/>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121"/>
      <c r="AM76" s="121"/>
      <c r="AN76" s="121"/>
      <c r="AO76" s="121"/>
      <c r="AP76" s="121"/>
      <c r="AQ76" s="121"/>
      <c r="AR76" s="121"/>
      <c r="AS76" s="121"/>
      <c r="AT76" s="121"/>
    </row>
    <row r="77" spans="1:46">
      <c r="A77" s="255"/>
      <c r="B77" s="255"/>
      <c r="C77" s="255"/>
      <c r="D77" s="121"/>
      <c r="E77" s="121"/>
      <c r="F77" s="255"/>
      <c r="G77" s="121"/>
      <c r="H77" s="121"/>
      <c r="I77" s="121"/>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121"/>
      <c r="AM77" s="121"/>
      <c r="AN77" s="121"/>
      <c r="AO77" s="121"/>
      <c r="AP77" s="121"/>
      <c r="AQ77" s="121"/>
      <c r="AR77" s="121"/>
      <c r="AS77" s="121"/>
      <c r="AT77" s="121"/>
    </row>
    <row r="78" spans="1:46">
      <c r="A78" s="255"/>
      <c r="B78" s="255"/>
      <c r="C78" s="255"/>
      <c r="D78" s="121"/>
      <c r="E78" s="121"/>
      <c r="F78" s="255"/>
      <c r="G78" s="121"/>
      <c r="H78" s="121"/>
      <c r="I78" s="121"/>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121"/>
      <c r="AM78" s="121"/>
      <c r="AN78" s="121"/>
      <c r="AO78" s="121"/>
      <c r="AP78" s="121"/>
      <c r="AQ78" s="121"/>
      <c r="AR78" s="121"/>
      <c r="AS78" s="121"/>
      <c r="AT78" s="121"/>
    </row>
    <row r="79" spans="1:46">
      <c r="A79" s="255"/>
      <c r="B79" s="255"/>
      <c r="C79" s="255"/>
      <c r="D79" s="121"/>
      <c r="E79" s="121"/>
      <c r="F79" s="255"/>
      <c r="G79" s="121"/>
      <c r="H79" s="121"/>
      <c r="I79" s="121"/>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121"/>
      <c r="AM79" s="121"/>
      <c r="AN79" s="121"/>
      <c r="AO79" s="121"/>
      <c r="AP79" s="121"/>
      <c r="AQ79" s="121"/>
      <c r="AR79" s="121"/>
      <c r="AS79" s="121"/>
      <c r="AT79" s="121"/>
    </row>
    <row r="80" spans="1:46">
      <c r="A80" s="255"/>
      <c r="B80" s="255"/>
      <c r="C80" s="255"/>
      <c r="D80" s="121"/>
      <c r="E80" s="121"/>
      <c r="F80" s="255"/>
      <c r="G80" s="121"/>
      <c r="H80" s="121"/>
      <c r="I80" s="121"/>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121"/>
      <c r="AM80" s="121"/>
      <c r="AN80" s="121"/>
      <c r="AO80" s="121"/>
      <c r="AP80" s="121"/>
      <c r="AQ80" s="121"/>
      <c r="AR80" s="121"/>
      <c r="AS80" s="121"/>
      <c r="AT80" s="121"/>
    </row>
    <row r="81" spans="1:46">
      <c r="A81" s="255"/>
      <c r="B81" s="255"/>
      <c r="C81" s="255"/>
      <c r="D81" s="121"/>
      <c r="E81" s="121"/>
      <c r="F81" s="255"/>
      <c r="G81" s="121"/>
      <c r="H81" s="121"/>
      <c r="I81" s="121"/>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121"/>
      <c r="AM81" s="121"/>
      <c r="AN81" s="121"/>
      <c r="AO81" s="121"/>
      <c r="AP81" s="121"/>
      <c r="AQ81" s="121"/>
      <c r="AR81" s="121"/>
      <c r="AS81" s="121"/>
      <c r="AT81" s="121"/>
    </row>
    <row r="82" spans="1:46">
      <c r="A82" s="255"/>
      <c r="B82" s="255"/>
      <c r="C82" s="255"/>
      <c r="D82" s="121"/>
      <c r="E82" s="121"/>
      <c r="F82" s="255"/>
      <c r="G82" s="121"/>
      <c r="H82" s="121"/>
      <c r="I82" s="121"/>
      <c r="J82" s="255"/>
      <c r="K82" s="255"/>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121"/>
      <c r="AM82" s="121"/>
      <c r="AN82" s="121"/>
      <c r="AO82" s="121"/>
      <c r="AP82" s="121"/>
      <c r="AQ82" s="121"/>
      <c r="AR82" s="121"/>
      <c r="AS82" s="121"/>
      <c r="AT82" s="121"/>
    </row>
    <row r="83" spans="1:46">
      <c r="A83" s="255"/>
      <c r="B83" s="255"/>
      <c r="C83" s="255"/>
      <c r="D83" s="121"/>
      <c r="E83" s="121"/>
      <c r="F83" s="255"/>
      <c r="G83" s="121"/>
      <c r="H83" s="121"/>
      <c r="I83" s="121"/>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121"/>
      <c r="AM83" s="121"/>
      <c r="AN83" s="121"/>
      <c r="AO83" s="121"/>
      <c r="AP83" s="121"/>
      <c r="AQ83" s="121"/>
      <c r="AR83" s="121"/>
      <c r="AS83" s="121"/>
      <c r="AT83" s="121"/>
    </row>
    <row r="84" spans="1:46">
      <c r="A84" s="255"/>
      <c r="B84" s="255"/>
      <c r="C84" s="255"/>
      <c r="D84" s="121"/>
      <c r="E84" s="121"/>
      <c r="F84" s="255"/>
      <c r="G84" s="121"/>
      <c r="H84" s="121"/>
      <c r="I84" s="121"/>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121"/>
      <c r="AM84" s="121"/>
      <c r="AN84" s="121"/>
      <c r="AO84" s="121"/>
      <c r="AP84" s="121"/>
      <c r="AQ84" s="121"/>
      <c r="AR84" s="121"/>
      <c r="AS84" s="121"/>
      <c r="AT84" s="121"/>
    </row>
    <row r="85" spans="1:46">
      <c r="A85" s="255"/>
      <c r="B85" s="255"/>
      <c r="C85" s="255"/>
      <c r="D85" s="121"/>
      <c r="E85" s="121"/>
      <c r="F85" s="255"/>
      <c r="G85" s="121"/>
      <c r="H85" s="121"/>
      <c r="I85" s="121"/>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121"/>
      <c r="AM85" s="121"/>
      <c r="AN85" s="121"/>
      <c r="AO85" s="121"/>
      <c r="AP85" s="121"/>
      <c r="AQ85" s="121"/>
      <c r="AR85" s="121"/>
      <c r="AS85" s="121"/>
      <c r="AT85" s="121"/>
    </row>
    <row r="86" spans="1:46">
      <c r="A86" s="255"/>
      <c r="B86" s="255"/>
      <c r="C86" s="255"/>
      <c r="D86" s="121"/>
      <c r="E86" s="121"/>
      <c r="F86" s="255"/>
      <c r="G86" s="121"/>
      <c r="H86" s="121"/>
      <c r="I86" s="121"/>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121"/>
      <c r="AM86" s="121"/>
      <c r="AN86" s="121"/>
      <c r="AO86" s="121"/>
      <c r="AP86" s="121"/>
      <c r="AQ86" s="121"/>
      <c r="AR86" s="121"/>
      <c r="AS86" s="121"/>
      <c r="AT86" s="121"/>
    </row>
    <row r="87" spans="1:46">
      <c r="A87" s="255"/>
      <c r="B87" s="255"/>
      <c r="C87" s="255"/>
      <c r="D87" s="121"/>
      <c r="E87" s="121"/>
      <c r="F87" s="255"/>
      <c r="G87" s="121"/>
      <c r="H87" s="121"/>
      <c r="I87" s="121"/>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121"/>
      <c r="AM87" s="121"/>
      <c r="AN87" s="121"/>
      <c r="AO87" s="121"/>
      <c r="AP87" s="121"/>
      <c r="AQ87" s="121"/>
      <c r="AR87" s="121"/>
      <c r="AS87" s="121"/>
      <c r="AT87" s="121"/>
    </row>
    <row r="88" spans="1:46">
      <c r="A88" s="255"/>
      <c r="B88" s="255"/>
      <c r="C88" s="255"/>
      <c r="D88" s="121"/>
      <c r="E88" s="121"/>
      <c r="F88" s="255"/>
      <c r="G88" s="121"/>
      <c r="H88" s="121"/>
      <c r="I88" s="121"/>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121"/>
      <c r="AM88" s="121"/>
      <c r="AN88" s="121"/>
      <c r="AO88" s="121"/>
      <c r="AP88" s="121"/>
      <c r="AQ88" s="121"/>
      <c r="AR88" s="121"/>
      <c r="AS88" s="121"/>
      <c r="AT88" s="121"/>
    </row>
    <row r="89" spans="1:46">
      <c r="A89" s="255"/>
      <c r="B89" s="255"/>
      <c r="C89" s="255"/>
      <c r="D89" s="121"/>
      <c r="E89" s="121"/>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121"/>
      <c r="AM89" s="121"/>
      <c r="AN89" s="121"/>
      <c r="AO89" s="121"/>
      <c r="AP89" s="121"/>
      <c r="AQ89" s="121"/>
      <c r="AR89" s="121"/>
      <c r="AS89" s="121"/>
      <c r="AT89" s="121"/>
    </row>
    <row r="90" spans="1:46">
      <c r="A90" s="255"/>
      <c r="B90" s="255"/>
      <c r="C90" s="255"/>
      <c r="D90" s="121"/>
      <c r="E90" s="121"/>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121"/>
      <c r="AM90" s="121"/>
      <c r="AN90" s="121"/>
      <c r="AO90" s="121"/>
      <c r="AP90" s="121"/>
      <c r="AQ90" s="121"/>
      <c r="AR90" s="121"/>
      <c r="AS90" s="121"/>
      <c r="AT90" s="121"/>
    </row>
    <row r="91" spans="1:46">
      <c r="A91" s="255"/>
      <c r="B91" s="255"/>
      <c r="C91" s="255"/>
      <c r="D91" s="121"/>
      <c r="E91" s="121"/>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121"/>
      <c r="AM91" s="121"/>
      <c r="AN91" s="121"/>
      <c r="AO91" s="121"/>
      <c r="AP91" s="121"/>
      <c r="AQ91" s="121"/>
      <c r="AR91" s="121"/>
      <c r="AS91" s="121"/>
      <c r="AT91" s="121"/>
    </row>
    <row r="92" spans="1:46">
      <c r="A92" s="255"/>
      <c r="B92" s="255"/>
      <c r="C92" s="255"/>
      <c r="D92" s="121"/>
      <c r="E92" s="121"/>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121"/>
      <c r="AM92" s="121"/>
      <c r="AN92" s="121"/>
      <c r="AO92" s="121"/>
      <c r="AP92" s="121"/>
      <c r="AQ92" s="121"/>
      <c r="AR92" s="121"/>
      <c r="AS92" s="121"/>
      <c r="AT92" s="121"/>
    </row>
    <row r="93" spans="1:46">
      <c r="A93" s="255"/>
      <c r="B93" s="255"/>
      <c r="C93" s="255"/>
      <c r="D93" s="121"/>
      <c r="E93" s="121"/>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121"/>
      <c r="AM93" s="121"/>
      <c r="AN93" s="121"/>
      <c r="AO93" s="121"/>
      <c r="AP93" s="121"/>
      <c r="AQ93" s="121"/>
      <c r="AR93" s="121"/>
      <c r="AS93" s="121"/>
      <c r="AT93" s="121"/>
    </row>
    <row r="94" spans="1:46">
      <c r="A94" s="255"/>
      <c r="B94" s="255"/>
      <c r="C94" s="255"/>
      <c r="D94" s="121"/>
      <c r="E94" s="121"/>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121"/>
      <c r="AM94" s="121"/>
      <c r="AN94" s="121"/>
      <c r="AO94" s="121"/>
      <c r="AP94" s="121"/>
      <c r="AQ94" s="121"/>
      <c r="AR94" s="121"/>
      <c r="AS94" s="121"/>
      <c r="AT94" s="121"/>
    </row>
    <row r="95" spans="1:46">
      <c r="A95" s="255"/>
      <c r="B95" s="255"/>
      <c r="C95" s="255"/>
      <c r="D95" s="121"/>
      <c r="E95" s="121"/>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121"/>
      <c r="AM95" s="121"/>
      <c r="AN95" s="121"/>
      <c r="AO95" s="121"/>
      <c r="AP95" s="121"/>
      <c r="AQ95" s="121"/>
      <c r="AR95" s="121"/>
      <c r="AS95" s="121"/>
      <c r="AT95" s="121"/>
    </row>
    <row r="96" spans="1:46">
      <c r="A96" s="255"/>
      <c r="B96" s="255"/>
      <c r="C96" s="255"/>
      <c r="D96" s="121"/>
      <c r="E96" s="121"/>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121"/>
      <c r="AM96" s="121"/>
      <c r="AN96" s="121"/>
      <c r="AO96" s="121"/>
      <c r="AP96" s="121"/>
      <c r="AQ96" s="121"/>
      <c r="AR96" s="121"/>
      <c r="AS96" s="121"/>
      <c r="AT96" s="121"/>
    </row>
    <row r="97" spans="1:46">
      <c r="A97" s="255"/>
      <c r="B97" s="255"/>
      <c r="C97" s="255"/>
      <c r="D97" s="121"/>
      <c r="E97" s="121"/>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121"/>
      <c r="AM97" s="121"/>
      <c r="AN97" s="121"/>
      <c r="AO97" s="121"/>
      <c r="AP97" s="121"/>
      <c r="AQ97" s="121"/>
      <c r="AR97" s="121"/>
      <c r="AS97" s="121"/>
      <c r="AT97" s="121"/>
    </row>
    <row r="98" spans="1:46">
      <c r="A98" s="255"/>
      <c r="B98" s="255"/>
      <c r="C98" s="255"/>
      <c r="D98" s="121"/>
      <c r="E98" s="121"/>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121"/>
      <c r="AM98" s="121"/>
      <c r="AN98" s="121"/>
      <c r="AO98" s="121"/>
      <c r="AP98" s="121"/>
      <c r="AQ98" s="121"/>
      <c r="AR98" s="121"/>
      <c r="AS98" s="121"/>
      <c r="AT98" s="121"/>
    </row>
    <row r="99" spans="1:46">
      <c r="A99" s="255"/>
      <c r="B99" s="255"/>
      <c r="C99" s="255"/>
      <c r="D99" s="121"/>
      <c r="E99" s="121"/>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121"/>
      <c r="AM99" s="121"/>
      <c r="AN99" s="121"/>
      <c r="AO99" s="121"/>
      <c r="AP99" s="121"/>
      <c r="AQ99" s="121"/>
      <c r="AR99" s="121"/>
      <c r="AS99" s="121"/>
      <c r="AT99" s="121"/>
    </row>
    <row r="100" spans="1:46">
      <c r="A100" s="255"/>
      <c r="B100" s="255"/>
      <c r="C100" s="255"/>
      <c r="D100" s="121"/>
      <c r="E100" s="121"/>
      <c r="F100" s="255"/>
      <c r="G100" s="255"/>
      <c r="H100" s="255"/>
      <c r="I100" s="255"/>
      <c r="J100" s="255"/>
      <c r="K100" s="255"/>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121"/>
      <c r="AM100" s="121"/>
      <c r="AN100" s="121"/>
      <c r="AO100" s="121"/>
      <c r="AP100" s="121"/>
      <c r="AQ100" s="121"/>
      <c r="AR100" s="121"/>
      <c r="AS100" s="121"/>
      <c r="AT100" s="121"/>
    </row>
    <row r="101" spans="1:46">
      <c r="A101" s="255"/>
      <c r="B101" s="255"/>
      <c r="C101" s="255"/>
      <c r="D101" s="121"/>
      <c r="E101" s="121"/>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121"/>
      <c r="AM101" s="121"/>
      <c r="AN101" s="121"/>
      <c r="AO101" s="121"/>
      <c r="AP101" s="121"/>
      <c r="AQ101" s="121"/>
      <c r="AR101" s="121"/>
      <c r="AS101" s="121"/>
      <c r="AT101" s="121"/>
    </row>
    <row r="102" spans="1:46">
      <c r="A102" s="255"/>
      <c r="B102" s="255"/>
      <c r="C102" s="255"/>
      <c r="D102" s="121"/>
      <c r="E102" s="121"/>
      <c r="F102" s="255"/>
      <c r="G102" s="255"/>
      <c r="H102" s="255"/>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121"/>
      <c r="AM102" s="121"/>
      <c r="AN102" s="121"/>
      <c r="AO102" s="121"/>
      <c r="AP102" s="121"/>
      <c r="AQ102" s="121"/>
      <c r="AR102" s="121"/>
      <c r="AS102" s="121"/>
      <c r="AT102" s="121"/>
    </row>
    <row r="103" spans="1:46">
      <c r="A103" s="27"/>
      <c r="B103" s="27"/>
      <c r="C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row>
    <row r="104" spans="1:46">
      <c r="A104" s="27"/>
      <c r="B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row>
    <row r="105" spans="1:46">
      <c r="A105" s="27"/>
      <c r="B105" s="27"/>
      <c r="C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row>
    <row r="106" spans="1:46">
      <c r="A106" s="27"/>
      <c r="B106" s="27"/>
      <c r="C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row>
    <row r="107" spans="1:46">
      <c r="A107" s="27"/>
      <c r="B107" s="27"/>
      <c r="C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row>
    <row r="108" spans="1:46">
      <c r="A108" s="27"/>
      <c r="B108" s="27"/>
      <c r="C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row>
    <row r="109" spans="1:46">
      <c r="A109" s="27"/>
      <c r="B109" s="27"/>
      <c r="C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row>
    <row r="110" spans="1:46">
      <c r="A110" s="27"/>
      <c r="B110" s="27"/>
      <c r="C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row>
    <row r="111" spans="1:46">
      <c r="A111" s="27"/>
      <c r="B111" s="27"/>
      <c r="C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row>
    <row r="112" spans="1:46">
      <c r="A112" s="27"/>
      <c r="B112" s="27"/>
      <c r="C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row>
    <row r="113" spans="1:37">
      <c r="A113" s="27"/>
      <c r="B113" s="27"/>
      <c r="C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row>
    <row r="114" spans="1:37">
      <c r="A114" s="27"/>
      <c r="B114" s="27"/>
      <c r="C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row>
    <row r="115" spans="1:37">
      <c r="A115" s="27"/>
      <c r="B115" s="27"/>
      <c r="C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row>
    <row r="116" spans="1:37">
      <c r="A116" s="27"/>
      <c r="B116" s="27"/>
      <c r="C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row>
    <row r="117" spans="1:37">
      <c r="A117" s="27"/>
      <c r="B117" s="27"/>
      <c r="C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row>
    <row r="118" spans="1:37">
      <c r="A118" s="27"/>
      <c r="B118" s="27"/>
      <c r="C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row>
    <row r="119" spans="1:37">
      <c r="A119" s="27"/>
      <c r="B119" s="27"/>
      <c r="C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row>
    <row r="120" spans="1:37">
      <c r="A120" s="27"/>
      <c r="B120" s="27"/>
      <c r="C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row>
    <row r="121" spans="1:37">
      <c r="A121" s="27"/>
      <c r="B121" s="27"/>
      <c r="C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row>
    <row r="122" spans="1:37">
      <c r="A122" s="27"/>
      <c r="B122" s="27"/>
      <c r="C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row>
    <row r="123" spans="1:37">
      <c r="A123" s="27"/>
      <c r="B123" s="27"/>
      <c r="C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row>
    <row r="124" spans="1:37">
      <c r="A124" s="27"/>
      <c r="B124" s="27"/>
      <c r="C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row>
    <row r="125" spans="1:37">
      <c r="A125" s="27"/>
      <c r="B125" s="27"/>
      <c r="C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row>
    <row r="126" spans="1:37">
      <c r="A126" s="27"/>
      <c r="B126" s="27"/>
      <c r="C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row>
    <row r="127" spans="1:37">
      <c r="A127" s="27"/>
      <c r="B127" s="27"/>
      <c r="C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row>
    <row r="128" spans="1:37">
      <c r="A128" s="27"/>
      <c r="B128" s="27"/>
      <c r="C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row>
    <row r="129" spans="1:37">
      <c r="A129" s="27"/>
      <c r="B129" s="27"/>
      <c r="C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row>
    <row r="130" spans="1:37">
      <c r="A130" s="27"/>
      <c r="B130" s="27"/>
      <c r="C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row>
    <row r="131" spans="1:37">
      <c r="A131" s="27"/>
      <c r="B131" s="27"/>
      <c r="C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row>
    <row r="132" spans="1:37">
      <c r="A132" s="27"/>
      <c r="B132" s="27"/>
      <c r="C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row>
    <row r="133" spans="1:37">
      <c r="A133" s="27"/>
      <c r="B133" s="27"/>
      <c r="C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row>
    <row r="134" spans="1:37">
      <c r="A134" s="27"/>
      <c r="B134" s="27"/>
      <c r="C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row>
    <row r="135" spans="1:37">
      <c r="A135" s="27"/>
      <c r="B135" s="27"/>
      <c r="C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row>
    <row r="136" spans="1:37">
      <c r="A136" s="27"/>
      <c r="B136" s="27"/>
      <c r="C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row>
    <row r="137" spans="1:37">
      <c r="A137" s="27"/>
      <c r="B137" s="27"/>
      <c r="C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row>
    <row r="138" spans="1:37">
      <c r="A138" s="27"/>
      <c r="B138" s="27"/>
      <c r="C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row>
    <row r="139" spans="1:37">
      <c r="A139" s="27"/>
      <c r="B139" s="27"/>
      <c r="C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row>
    <row r="140" spans="1:37">
      <c r="A140" s="27"/>
      <c r="B140" s="27"/>
      <c r="C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row>
    <row r="141" spans="1:37">
      <c r="A141" s="27"/>
      <c r="B141" s="27"/>
      <c r="C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row>
    <row r="142" spans="1:37">
      <c r="A142" s="27"/>
      <c r="B142" s="27"/>
      <c r="C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row>
    <row r="143" spans="1:37">
      <c r="A143" s="27"/>
      <c r="B143" s="27"/>
      <c r="C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row>
    <row r="144" spans="1:37">
      <c r="A144" s="27"/>
      <c r="B144" s="27"/>
      <c r="C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c r="A145" s="27"/>
      <c r="B145" s="27"/>
      <c r="C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c r="A146" s="27"/>
      <c r="B146" s="27"/>
      <c r="C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row>
    <row r="147" spans="1:37">
      <c r="A147" s="27"/>
      <c r="B147" s="27"/>
      <c r="C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row>
    <row r="148" spans="1:37">
      <c r="A148" s="27"/>
      <c r="B148" s="27"/>
      <c r="C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row>
    <row r="149" spans="1:37">
      <c r="A149" s="27"/>
      <c r="B149" s="27"/>
      <c r="C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row>
    <row r="150" spans="1:37">
      <c r="A150" s="27"/>
      <c r="B150" s="27"/>
      <c r="C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row>
    <row r="151" spans="1:37">
      <c r="A151" s="27"/>
      <c r="B151" s="27"/>
      <c r="C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row>
    <row r="152" spans="1:37">
      <c r="A152" s="27"/>
      <c r="B152" s="27"/>
      <c r="C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row>
    <row r="153" spans="1:37">
      <c r="A153" s="27"/>
      <c r="B153" s="27"/>
      <c r="C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row>
    <row r="154" spans="1:37">
      <c r="A154" s="27"/>
      <c r="B154" s="27"/>
      <c r="C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row>
    <row r="155" spans="1:37">
      <c r="A155" s="27"/>
      <c r="B155" s="27"/>
      <c r="C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row>
    <row r="156" spans="1:37">
      <c r="A156" s="27"/>
      <c r="B156" s="27"/>
      <c r="C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row>
    <row r="157" spans="1:37">
      <c r="A157" s="27"/>
      <c r="B157" s="27"/>
      <c r="C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row>
    <row r="158" spans="1:37">
      <c r="A158" s="27"/>
      <c r="B158" s="27"/>
      <c r="C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row>
    <row r="159" spans="1:37">
      <c r="A159" s="27"/>
      <c r="B159" s="27"/>
      <c r="C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row>
    <row r="160" spans="1:37">
      <c r="A160" s="27"/>
      <c r="B160" s="27"/>
      <c r="C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row>
    <row r="161" spans="1:37">
      <c r="A161" s="27"/>
      <c r="B161" s="27"/>
      <c r="C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row>
    <row r="162" spans="1:37">
      <c r="A162" s="27"/>
      <c r="B162" s="27"/>
      <c r="C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row>
    <row r="163" spans="1:37">
      <c r="A163" s="27"/>
      <c r="B163" s="27"/>
      <c r="C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row>
    <row r="164" spans="1:37">
      <c r="A164" s="27"/>
      <c r="B164" s="27"/>
      <c r="C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row>
    <row r="165" spans="1:37">
      <c r="A165" s="27"/>
      <c r="B165" s="27"/>
      <c r="C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row>
    <row r="166" spans="1:37">
      <c r="A166" s="27"/>
      <c r="B166" s="27"/>
      <c r="C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row>
    <row r="167" spans="1:37">
      <c r="A167" s="27"/>
      <c r="B167" s="27"/>
      <c r="C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row>
    <row r="168" spans="1:37">
      <c r="A168" s="27"/>
      <c r="B168" s="27"/>
      <c r="C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row>
    <row r="169" spans="1:37">
      <c r="A169" s="27"/>
      <c r="B169" s="27"/>
      <c r="C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row>
    <row r="170" spans="1:37">
      <c r="A170" s="27"/>
      <c r="B170" s="27"/>
      <c r="C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row>
    <row r="171" spans="1:37">
      <c r="A171" s="27"/>
      <c r="B171" s="27"/>
      <c r="C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row>
    <row r="172" spans="1:37">
      <c r="A172" s="27"/>
      <c r="B172" s="27"/>
      <c r="C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row>
    <row r="173" spans="1:37">
      <c r="A173" s="27"/>
      <c r="B173" s="27"/>
      <c r="C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row>
    <row r="174" spans="1:37">
      <c r="A174" s="27"/>
      <c r="B174" s="27"/>
      <c r="C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row>
    <row r="175" spans="1:37">
      <c r="A175" s="27"/>
      <c r="B175" s="27"/>
      <c r="C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row>
    <row r="176" spans="1:37">
      <c r="A176" s="27"/>
      <c r="B176" s="27"/>
      <c r="C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row>
    <row r="177" spans="1:37">
      <c r="A177" s="27"/>
      <c r="B177" s="27"/>
      <c r="C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row>
    <row r="178" spans="1:37">
      <c r="A178" s="27"/>
      <c r="B178" s="27"/>
      <c r="C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row>
    <row r="179" spans="1:37">
      <c r="A179" s="27"/>
      <c r="B179" s="27"/>
      <c r="C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row>
    <row r="180" spans="1:37">
      <c r="A180" s="27"/>
      <c r="B180" s="27"/>
      <c r="C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row>
    <row r="181" spans="1:37">
      <c r="A181" s="27"/>
      <c r="B181" s="27"/>
      <c r="C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row>
    <row r="182" spans="1:37">
      <c r="A182" s="27"/>
      <c r="B182" s="27"/>
      <c r="C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row>
    <row r="183" spans="1:37">
      <c r="A183" s="27"/>
      <c r="B183" s="27"/>
      <c r="C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row>
    <row r="184" spans="1:37">
      <c r="A184" s="27"/>
      <c r="B184" s="27"/>
      <c r="C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row>
    <row r="185" spans="1:37">
      <c r="A185" s="27"/>
      <c r="B185" s="27"/>
      <c r="C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row>
    <row r="186" spans="1:37">
      <c r="A186" s="27"/>
      <c r="B186" s="27"/>
      <c r="C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row>
    <row r="187" spans="1:37">
      <c r="A187" s="27"/>
      <c r="B187" s="27"/>
      <c r="C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row>
    <row r="188" spans="1:37">
      <c r="A188" s="27"/>
      <c r="B188" s="27"/>
      <c r="C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row>
    <row r="189" spans="1:37">
      <c r="A189" s="27"/>
      <c r="B189" s="27"/>
      <c r="C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row>
    <row r="190" spans="1:37">
      <c r="A190" s="27"/>
      <c r="B190" s="27"/>
      <c r="C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row>
    <row r="191" spans="1:37">
      <c r="A191" s="27"/>
      <c r="B191" s="27"/>
      <c r="C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row>
    <row r="192" spans="1:37">
      <c r="A192" s="27"/>
      <c r="B192" s="27"/>
      <c r="C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row>
    <row r="193" spans="1:37">
      <c r="A193" s="27"/>
      <c r="B193" s="27"/>
      <c r="C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row>
    <row r="194" spans="1:37">
      <c r="A194" s="27"/>
      <c r="B194" s="27"/>
      <c r="C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row>
    <row r="195" spans="1:37">
      <c r="A195" s="27"/>
      <c r="B195" s="27"/>
      <c r="C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row>
    <row r="196" spans="1:37">
      <c r="A196" s="27"/>
      <c r="B196" s="27"/>
      <c r="C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row>
    <row r="197" spans="1:37">
      <c r="A197" s="27"/>
      <c r="B197" s="27"/>
      <c r="C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row>
    <row r="198" spans="1:37">
      <c r="A198" s="27"/>
      <c r="B198" s="27"/>
      <c r="C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row>
    <row r="199" spans="1:37">
      <c r="A199" s="27"/>
      <c r="B199" s="27"/>
      <c r="C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row>
    <row r="200" spans="1:37">
      <c r="A200" s="27"/>
      <c r="B200" s="27"/>
      <c r="C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row>
    <row r="201" spans="1:37">
      <c r="A201" s="27"/>
      <c r="B201" s="27"/>
      <c r="C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row>
    <row r="202" spans="1:37">
      <c r="A202" s="27"/>
      <c r="B202" s="27"/>
      <c r="C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row>
    <row r="203" spans="1:37">
      <c r="A203" s="27"/>
      <c r="B203" s="27"/>
      <c r="C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row>
    <row r="204" spans="1:37">
      <c r="A204" s="27"/>
      <c r="B204" s="27"/>
      <c r="C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row>
    <row r="205" spans="1:37">
      <c r="A205" s="27"/>
      <c r="B205" s="27"/>
      <c r="C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row>
    <row r="206" spans="1:37">
      <c r="A206" s="27"/>
      <c r="B206" s="27"/>
      <c r="C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row>
    <row r="207" spans="1:37">
      <c r="A207" s="27"/>
      <c r="B207" s="27"/>
      <c r="C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row>
    <row r="208" spans="1:37">
      <c r="A208" s="27"/>
      <c r="B208" s="27"/>
      <c r="C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row>
    <row r="209" spans="1:37">
      <c r="A209" s="27"/>
      <c r="B209" s="27"/>
      <c r="C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row>
    <row r="210" spans="1:37">
      <c r="A210" s="27"/>
      <c r="B210" s="27"/>
      <c r="C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row>
    <row r="211" spans="1:37">
      <c r="A211" s="27"/>
      <c r="B211" s="27"/>
      <c r="C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row>
    <row r="212" spans="1:37">
      <c r="A212" s="27"/>
      <c r="B212" s="27"/>
      <c r="C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row>
    <row r="213" spans="1:37">
      <c r="A213" s="27"/>
      <c r="B213" s="27"/>
      <c r="C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row>
    <row r="214" spans="1:37">
      <c r="A214" s="27"/>
      <c r="B214" s="27"/>
      <c r="C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row>
    <row r="215" spans="1:37">
      <c r="A215" s="27"/>
      <c r="B215" s="27"/>
      <c r="C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row>
    <row r="216" spans="1:37">
      <c r="A216" s="27"/>
      <c r="B216" s="27"/>
      <c r="C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row>
    <row r="217" spans="1:37">
      <c r="A217" s="27"/>
      <c r="B217" s="27"/>
      <c r="C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row>
    <row r="218" spans="1:37">
      <c r="A218" s="27"/>
      <c r="B218" s="27"/>
      <c r="C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row>
    <row r="219" spans="1:37">
      <c r="A219" s="27"/>
      <c r="B219" s="27"/>
      <c r="C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row>
    <row r="220" spans="1:37">
      <c r="A220" s="27"/>
      <c r="B220" s="27"/>
      <c r="C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row>
    <row r="221" spans="1:37">
      <c r="A221" s="27"/>
      <c r="B221" s="27"/>
      <c r="C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row>
    <row r="222" spans="1:37">
      <c r="A222" s="27"/>
      <c r="B222" s="27"/>
      <c r="C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row>
    <row r="223" spans="1:37">
      <c r="A223" s="27"/>
      <c r="B223" s="27"/>
      <c r="C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row>
    <row r="224" spans="1:37">
      <c r="A224" s="27"/>
      <c r="B224" s="27"/>
      <c r="C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row>
    <row r="225" spans="1:37">
      <c r="A225" s="27"/>
      <c r="B225" s="27"/>
      <c r="C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row>
    <row r="226" spans="1:37">
      <c r="A226" s="27"/>
      <c r="B226" s="27"/>
      <c r="C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row>
    <row r="227" spans="1:37">
      <c r="A227" s="27"/>
      <c r="B227" s="27"/>
      <c r="C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row>
    <row r="228" spans="1:37">
      <c r="A228" s="27"/>
      <c r="B228" s="27"/>
      <c r="C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row>
    <row r="229" spans="1:37">
      <c r="A229" s="27"/>
      <c r="B229" s="27"/>
      <c r="C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row>
    <row r="230" spans="1:37">
      <c r="A230" s="27"/>
      <c r="B230" s="27"/>
      <c r="C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row>
    <row r="231" spans="1:37">
      <c r="A231" s="27"/>
      <c r="B231" s="27"/>
      <c r="C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row>
    <row r="232" spans="1:37">
      <c r="A232" s="27"/>
      <c r="B232" s="27"/>
      <c r="C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row>
    <row r="233" spans="1:37">
      <c r="A233" s="27"/>
      <c r="B233" s="27"/>
      <c r="C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row>
    <row r="234" spans="1:37">
      <c r="A234" s="27"/>
      <c r="B234" s="27"/>
      <c r="C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row>
    <row r="235" spans="1:37">
      <c r="A235" s="27"/>
      <c r="B235" s="27"/>
      <c r="C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row>
    <row r="236" spans="1:37">
      <c r="A236" s="27"/>
      <c r="B236" s="27"/>
      <c r="C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row>
    <row r="237" spans="1:37">
      <c r="A237" s="27"/>
      <c r="B237" s="27"/>
      <c r="C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row>
    <row r="238" spans="1:37">
      <c r="A238" s="27"/>
      <c r="B238" s="27"/>
      <c r="C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row>
    <row r="239" spans="1:37">
      <c r="A239" s="27"/>
      <c r="B239" s="27"/>
      <c r="C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row>
    <row r="240" spans="1:37">
      <c r="A240" s="27"/>
      <c r="B240" s="27"/>
      <c r="C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row>
    <row r="241" spans="1:37">
      <c r="A241" s="27"/>
      <c r="B241" s="27"/>
      <c r="C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row>
    <row r="242" spans="1:37">
      <c r="A242" s="27"/>
      <c r="B242" s="27"/>
      <c r="C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row>
    <row r="243" spans="1:37">
      <c r="A243" s="27"/>
      <c r="B243" s="27"/>
      <c r="C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row>
    <row r="244" spans="1:37">
      <c r="A244" s="27"/>
      <c r="B244" s="27"/>
      <c r="C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row>
    <row r="245" spans="1:37">
      <c r="A245" s="27"/>
      <c r="B245" s="27"/>
      <c r="C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row>
    <row r="246" spans="1:37">
      <c r="A246" s="27"/>
      <c r="B246" s="27"/>
      <c r="C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row>
    <row r="247" spans="1:37">
      <c r="A247" s="27"/>
      <c r="B247" s="27"/>
      <c r="C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row>
    <row r="248" spans="1:37">
      <c r="A248" s="27"/>
      <c r="B248" s="27"/>
      <c r="C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row>
    <row r="249" spans="1:37">
      <c r="A249" s="27"/>
      <c r="B249" s="27"/>
      <c r="C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row>
    <row r="250" spans="1:37">
      <c r="A250" s="27"/>
      <c r="B250" s="27"/>
      <c r="C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row>
    <row r="251" spans="1:37">
      <c r="A251" s="27"/>
      <c r="B251" s="27"/>
      <c r="C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row>
    <row r="252" spans="1:37">
      <c r="A252" s="27"/>
      <c r="B252" s="27"/>
      <c r="C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row>
    <row r="253" spans="1:37">
      <c r="A253" s="27"/>
      <c r="B253" s="27"/>
      <c r="C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row>
    <row r="254" spans="1:37">
      <c r="A254" s="27"/>
      <c r="B254" s="27"/>
      <c r="C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row>
    <row r="255" spans="1:37">
      <c r="A255" s="27"/>
      <c r="B255" s="27"/>
      <c r="C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row>
    <row r="256" spans="1:37">
      <c r="A256" s="27"/>
      <c r="B256" s="27"/>
      <c r="C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row>
    <row r="257" spans="1:37">
      <c r="A257" s="27"/>
      <c r="B257" s="27"/>
      <c r="C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row>
    <row r="258" spans="1:37">
      <c r="A258" s="27"/>
      <c r="B258" s="27"/>
      <c r="C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row>
    <row r="259" spans="1:37">
      <c r="A259" s="27"/>
      <c r="B259" s="27"/>
      <c r="C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row>
    <row r="260" spans="1:37">
      <c r="A260" s="27"/>
      <c r="B260" s="27"/>
      <c r="C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row>
    <row r="261" spans="1:37">
      <c r="A261" s="27"/>
      <c r="B261" s="27"/>
      <c r="C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row>
    <row r="262" spans="1:37">
      <c r="A262" s="27"/>
      <c r="B262" s="27"/>
      <c r="C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row>
    <row r="263" spans="1:37">
      <c r="A263" s="27"/>
      <c r="B263" s="27"/>
      <c r="C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row>
    <row r="264" spans="1:37">
      <c r="A264" s="27"/>
      <c r="B264" s="27"/>
      <c r="C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row>
    <row r="265" spans="1:37">
      <c r="A265" s="27"/>
      <c r="B265" s="27"/>
      <c r="C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row>
    <row r="266" spans="1:37">
      <c r="A266" s="27"/>
      <c r="B266" s="27"/>
      <c r="C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row>
    <row r="267" spans="1:37">
      <c r="A267" s="27"/>
      <c r="B267" s="27"/>
      <c r="C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row>
    <row r="268" spans="1:37">
      <c r="A268" s="27"/>
      <c r="B268" s="27"/>
      <c r="C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row>
    <row r="269" spans="1:37">
      <c r="A269" s="27"/>
      <c r="B269" s="27"/>
      <c r="C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row>
    <row r="270" spans="1:37">
      <c r="A270" s="27"/>
      <c r="B270" s="27"/>
      <c r="C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row>
    <row r="271" spans="1:37">
      <c r="A271" s="27"/>
      <c r="B271" s="27"/>
      <c r="C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row>
    <row r="272" spans="1:37">
      <c r="A272" s="27"/>
      <c r="B272" s="27"/>
      <c r="C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row>
    <row r="273" spans="1:37">
      <c r="A273" s="27"/>
      <c r="B273" s="27"/>
      <c r="C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row>
    <row r="274" spans="1:37">
      <c r="A274" s="27"/>
      <c r="B274" s="27"/>
      <c r="C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row>
    <row r="275" spans="1:37">
      <c r="A275" s="27"/>
      <c r="B275" s="27"/>
      <c r="C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row>
    <row r="276" spans="1:37">
      <c r="A276" s="27"/>
      <c r="B276" s="27"/>
      <c r="C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row>
    <row r="277" spans="1:37">
      <c r="A277" s="27"/>
      <c r="B277" s="27"/>
      <c r="C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row>
    <row r="278" spans="1:37">
      <c r="A278" s="27"/>
      <c r="B278" s="27"/>
      <c r="C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row>
    <row r="279" spans="1:37">
      <c r="A279" s="27"/>
      <c r="B279" s="27"/>
      <c r="C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row>
    <row r="280" spans="1:37">
      <c r="A280" s="27"/>
      <c r="B280" s="27"/>
      <c r="C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row>
    <row r="281" spans="1:37">
      <c r="A281" s="27"/>
      <c r="B281" s="27"/>
      <c r="C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row>
    <row r="282" spans="1:37">
      <c r="A282" s="27"/>
      <c r="B282" s="27"/>
      <c r="C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row>
    <row r="283" spans="1:37">
      <c r="A283" s="27"/>
      <c r="B283" s="27"/>
      <c r="C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row>
    <row r="284" spans="1:37">
      <c r="A284" s="27"/>
      <c r="B284" s="27"/>
      <c r="C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row>
    <row r="285" spans="1:37">
      <c r="A285" s="27"/>
      <c r="B285" s="27"/>
      <c r="C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row>
    <row r="286" spans="1:37">
      <c r="A286" s="27"/>
      <c r="B286" s="27"/>
      <c r="C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row>
    <row r="287" spans="1:37">
      <c r="A287" s="27"/>
      <c r="B287" s="27"/>
      <c r="C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row>
    <row r="288" spans="1:37">
      <c r="A288" s="27"/>
      <c r="B288" s="27"/>
      <c r="C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row>
    <row r="289" spans="1:37">
      <c r="A289" s="27"/>
      <c r="B289" s="27"/>
      <c r="C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row>
    <row r="290" spans="1:37">
      <c r="A290" s="27"/>
      <c r="B290" s="27"/>
      <c r="C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row>
    <row r="291" spans="1:37">
      <c r="A291" s="27"/>
      <c r="B291" s="27"/>
      <c r="C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row>
    <row r="292" spans="1:37">
      <c r="A292" s="27"/>
      <c r="B292" s="27"/>
      <c r="C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row>
    <row r="293" spans="1:37">
      <c r="A293" s="27"/>
      <c r="B293" s="27"/>
      <c r="C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row>
    <row r="294" spans="1:37">
      <c r="A294" s="27"/>
      <c r="B294" s="27"/>
      <c r="C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row>
    <row r="295" spans="1:37">
      <c r="A295" s="27"/>
      <c r="B295" s="27"/>
      <c r="C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row>
    <row r="296" spans="1:37">
      <c r="A296" s="27"/>
      <c r="B296" s="27"/>
      <c r="C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row>
    <row r="297" spans="1:37">
      <c r="A297" s="27"/>
      <c r="B297" s="27"/>
      <c r="C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row>
    <row r="298" spans="1:37">
      <c r="A298" s="27"/>
      <c r="B298" s="27"/>
      <c r="C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row>
    <row r="299" spans="1:37">
      <c r="A299" s="27"/>
      <c r="B299" s="27"/>
      <c r="C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row>
    <row r="300" spans="1:37">
      <c r="A300" s="27"/>
      <c r="B300" s="27"/>
      <c r="C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row>
    <row r="301" spans="1:37">
      <c r="A301" s="27"/>
      <c r="B301" s="27"/>
      <c r="C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row>
    <row r="302" spans="1:37">
      <c r="A302" s="27"/>
      <c r="B302" s="27"/>
      <c r="C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row>
    <row r="303" spans="1:37">
      <c r="A303" s="27"/>
      <c r="B303" s="27"/>
      <c r="C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row>
    <row r="304" spans="1:37">
      <c r="A304" s="27"/>
      <c r="B304" s="27"/>
      <c r="C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row>
    <row r="305" spans="1:37">
      <c r="A305" s="27"/>
      <c r="B305" s="27"/>
      <c r="C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row>
    <row r="306" spans="1:37">
      <c r="A306" s="27"/>
      <c r="B306" s="27"/>
      <c r="C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row>
    <row r="307" spans="1:37">
      <c r="A307" s="27"/>
      <c r="B307" s="27"/>
      <c r="C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row>
    <row r="308" spans="1:37">
      <c r="A308" s="27"/>
      <c r="B308" s="27"/>
      <c r="C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row>
    <row r="309" spans="1:37">
      <c r="A309" s="27"/>
      <c r="B309" s="27"/>
      <c r="C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row>
    <row r="310" spans="1:37">
      <c r="A310" s="27"/>
      <c r="B310" s="27"/>
      <c r="C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row>
    <row r="311" spans="1:37">
      <c r="A311" s="27"/>
      <c r="B311" s="27"/>
      <c r="C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row>
    <row r="312" spans="1:37">
      <c r="A312" s="27"/>
      <c r="B312" s="27"/>
      <c r="C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row>
    <row r="313" spans="1:37">
      <c r="A313" s="27"/>
      <c r="B313" s="27"/>
      <c r="C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row>
    <row r="314" spans="1:37">
      <c r="A314" s="27"/>
      <c r="B314" s="27"/>
      <c r="C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row>
    <row r="315" spans="1:37">
      <c r="A315" s="27"/>
      <c r="B315" s="27"/>
      <c r="C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row>
    <row r="316" spans="1:37">
      <c r="A316" s="27"/>
      <c r="B316" s="27"/>
      <c r="C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row>
    <row r="317" spans="1:37">
      <c r="A317" s="27"/>
      <c r="B317" s="27"/>
      <c r="C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row>
    <row r="318" spans="1:37">
      <c r="A318" s="27"/>
      <c r="B318" s="27"/>
      <c r="C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row>
    <row r="319" spans="1:37">
      <c r="A319" s="27"/>
      <c r="B319" s="27"/>
      <c r="C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row>
    <row r="320" spans="1:37">
      <c r="A320" s="27"/>
      <c r="B320" s="27"/>
      <c r="C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row>
    <row r="321" spans="1:37">
      <c r="A321" s="27"/>
      <c r="B321" s="27"/>
      <c r="C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row>
    <row r="322" spans="1:37">
      <c r="A322" s="27"/>
      <c r="B322" s="27"/>
      <c r="C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row>
    <row r="323" spans="1:37">
      <c r="A323" s="27"/>
      <c r="B323" s="27"/>
      <c r="C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row>
    <row r="324" spans="1:37">
      <c r="A324" s="27"/>
      <c r="B324" s="27"/>
      <c r="C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row>
    <row r="325" spans="1:37">
      <c r="A325" s="27"/>
      <c r="B325" s="27"/>
      <c r="C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row>
    <row r="326" spans="1:37">
      <c r="A326" s="27"/>
      <c r="B326" s="27"/>
      <c r="C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row>
    <row r="327" spans="1:37">
      <c r="A327" s="27"/>
      <c r="B327" s="27"/>
      <c r="C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row>
    <row r="328" spans="1:37">
      <c r="A328" s="27"/>
      <c r="B328" s="27"/>
      <c r="C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row>
    <row r="329" spans="1:37">
      <c r="A329" s="27"/>
      <c r="B329" s="27"/>
      <c r="C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row>
    <row r="330" spans="1:37">
      <c r="A330" s="27"/>
      <c r="B330" s="27"/>
      <c r="C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row>
    <row r="331" spans="1:37">
      <c r="A331" s="27"/>
      <c r="B331" s="27"/>
      <c r="C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row>
    <row r="332" spans="1:37">
      <c r="A332" s="27"/>
      <c r="B332" s="27"/>
      <c r="C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row>
    <row r="333" spans="1:37">
      <c r="A333" s="27"/>
      <c r="B333" s="27"/>
      <c r="C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row>
    <row r="334" spans="1:37">
      <c r="A334" s="27"/>
      <c r="B334" s="27"/>
      <c r="C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row>
    <row r="335" spans="1:37">
      <c r="A335" s="27"/>
      <c r="B335" s="27"/>
      <c r="C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row>
    <row r="336" spans="1:37">
      <c r="A336" s="27"/>
      <c r="B336" s="27"/>
      <c r="C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row>
    <row r="337" spans="1:37">
      <c r="A337" s="27"/>
      <c r="B337" s="27"/>
      <c r="C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row>
    <row r="338" spans="1:37">
      <c r="A338" s="27"/>
      <c r="B338" s="27"/>
      <c r="C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row>
    <row r="339" spans="1:37">
      <c r="A339" s="27"/>
      <c r="B339" s="27"/>
      <c r="C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row>
    <row r="340" spans="1:37">
      <c r="A340" s="27"/>
      <c r="B340" s="27"/>
      <c r="C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row>
    <row r="341" spans="1:37">
      <c r="A341" s="27"/>
      <c r="B341" s="27"/>
      <c r="C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row>
    <row r="342" spans="1:37">
      <c r="A342" s="27"/>
      <c r="B342" s="27"/>
      <c r="C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row>
    <row r="343" spans="1:37">
      <c r="A343" s="27"/>
      <c r="B343" s="27"/>
      <c r="C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row>
    <row r="344" spans="1:37">
      <c r="A344" s="27"/>
      <c r="B344" s="27"/>
      <c r="C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row>
    <row r="345" spans="1:37">
      <c r="A345" s="27"/>
      <c r="B345" s="27"/>
      <c r="C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row>
    <row r="346" spans="1:37">
      <c r="A346" s="27"/>
      <c r="B346" s="27"/>
      <c r="C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row>
    <row r="347" spans="1:37">
      <c r="A347" s="27"/>
      <c r="B347" s="27"/>
      <c r="C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row>
    <row r="348" spans="1:37">
      <c r="A348" s="27"/>
      <c r="B348" s="27"/>
      <c r="C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row>
    <row r="349" spans="1:37">
      <c r="A349" s="27"/>
      <c r="B349" s="27"/>
      <c r="C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row>
    <row r="350" spans="1:37">
      <c r="A350" s="27"/>
      <c r="B350" s="27"/>
      <c r="C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row>
    <row r="351" spans="1:37">
      <c r="A351" s="27"/>
      <c r="B351" s="27"/>
      <c r="C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row>
    <row r="352" spans="1:37">
      <c r="A352" s="27"/>
      <c r="B352" s="27"/>
      <c r="C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row>
    <row r="353" spans="1:37">
      <c r="A353" s="27"/>
      <c r="B353" s="27"/>
      <c r="C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row>
    <row r="354" spans="1:37">
      <c r="A354" s="27"/>
      <c r="B354" s="27"/>
      <c r="C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row>
    <row r="355" spans="1:37">
      <c r="A355" s="27"/>
      <c r="B355" s="27"/>
      <c r="C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row>
    <row r="356" spans="1:37">
      <c r="A356" s="27"/>
      <c r="B356" s="27"/>
      <c r="C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row>
    <row r="357" spans="1:37">
      <c r="A357" s="27"/>
      <c r="B357" s="27"/>
      <c r="C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row>
    <row r="358" spans="1:37">
      <c r="C358" s="28"/>
      <c r="F358" s="27"/>
      <c r="G358" s="28"/>
    </row>
    <row r="359" spans="1:37">
      <c r="C359" s="28"/>
      <c r="F359" s="27"/>
      <c r="G359" s="28"/>
    </row>
    <row r="360" spans="1:37">
      <c r="C360" s="28"/>
      <c r="F360" s="27"/>
      <c r="G360" s="28"/>
    </row>
    <row r="361" spans="1:37">
      <c r="C361" s="28"/>
      <c r="F361" s="27"/>
      <c r="G361" s="28"/>
    </row>
    <row r="362" spans="1:37">
      <c r="C362" s="28"/>
      <c r="F362" s="27"/>
      <c r="G362" s="28"/>
    </row>
    <row r="363" spans="1:37">
      <c r="C363" s="28"/>
    </row>
    <row r="364" spans="1:37">
      <c r="C364" s="28"/>
    </row>
    <row r="365" spans="1:37">
      <c r="C365" s="28"/>
    </row>
  </sheetData>
  <sheetProtection sheet="1" objects="1" scenarios="1"/>
  <mergeCells count="32">
    <mergeCell ref="C8:C11"/>
    <mergeCell ref="E14:E15"/>
    <mergeCell ref="D14:D15"/>
    <mergeCell ref="Q14:Q15"/>
    <mergeCell ref="T14:T15"/>
    <mergeCell ref="G4:H4"/>
    <mergeCell ref="N14:N15"/>
    <mergeCell ref="O14:O15"/>
    <mergeCell ref="J14:J15"/>
    <mergeCell ref="K14:K15"/>
    <mergeCell ref="I14:I15"/>
    <mergeCell ref="A14:A15"/>
    <mergeCell ref="B14:B15"/>
    <mergeCell ref="C14:C15"/>
    <mergeCell ref="G14:G15"/>
    <mergeCell ref="H14:H15"/>
    <mergeCell ref="E2:F2"/>
    <mergeCell ref="AT14:AT15"/>
    <mergeCell ref="AP14:AP15"/>
    <mergeCell ref="AQ14:AQ15"/>
    <mergeCell ref="M14:M15"/>
    <mergeCell ref="AS14:AS15"/>
    <mergeCell ref="AL14:AL15"/>
    <mergeCell ref="AK14:AK15"/>
    <mergeCell ref="S14:S15"/>
    <mergeCell ref="U14:U15"/>
    <mergeCell ref="V14:V15"/>
    <mergeCell ref="AR14:AR15"/>
    <mergeCell ref="AN14:AN15"/>
    <mergeCell ref="AM14:AM15"/>
    <mergeCell ref="P14:P15"/>
    <mergeCell ref="W14:W15"/>
  </mergeCells>
  <hyperlinks>
    <hyperlink ref="E2:F2" location="Startseite!C7" display="zurück zur Startseite" xr:uid="{00000000-0004-0000-0500-000000000000}"/>
  </hyperlinks>
  <pageMargins left="1.5748031496062993" right="0.78740157480314965" top="0.98425196850393704" bottom="0.98425196850393704" header="0.51181102362204722" footer="0.51181102362204722"/>
  <pageSetup paperSize="9" scale="96" orientation="portrait" horizontalDpi="300" verticalDpi="300" r:id="rId1"/>
  <headerFooter alignWithMargins="0">
    <oddFooter>&amp;L&amp;D&amp;C            &amp;RCopyright: Handwerkskammer Düsseldorf</oddFooter>
  </headerFooter>
  <colBreaks count="4" manualBreakCount="4">
    <brk id="6" min="3" max="41" man="1"/>
    <brk id="30" min="3" max="41" man="1"/>
    <brk id="36" min="3" max="41" man="1"/>
    <brk id="41" min="3" max="4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221">
    <tabColor theme="4" tint="0.79998168889431442"/>
    <outlinePr summaryBelow="0"/>
    <pageSetUpPr fitToPage="1"/>
  </sheetPr>
  <dimension ref="A1:AP599"/>
  <sheetViews>
    <sheetView showGridLines="0" zoomScaleNormal="100" workbookViewId="0">
      <selection activeCell="D15" sqref="D15"/>
    </sheetView>
  </sheetViews>
  <sheetFormatPr baseColWidth="10" defaultRowHeight="12.75" outlineLevelRow="1" outlineLevelCol="1"/>
  <cols>
    <col min="1" max="1" width="20.85546875" style="14" customWidth="1"/>
    <col min="2" max="2" width="5.42578125" style="14" customWidth="1"/>
    <col min="3" max="3" width="4.7109375" style="14" customWidth="1"/>
    <col min="4" max="4" width="35.42578125" style="14" customWidth="1"/>
    <col min="5" max="5" width="6.7109375" style="18" customWidth="1"/>
    <col min="6" max="6" width="8.5703125" style="14" customWidth="1"/>
    <col min="7" max="7" width="9.7109375" style="14" customWidth="1"/>
    <col min="8" max="8" width="11" style="14" customWidth="1"/>
    <col min="9" max="9" width="8.42578125" style="14" customWidth="1"/>
    <col min="10" max="10" width="12" style="14" customWidth="1"/>
    <col min="11" max="11" width="16.140625" style="14" customWidth="1"/>
    <col min="12" max="12" width="15.42578125" style="14" customWidth="1"/>
    <col min="13" max="13" width="14.140625" style="14" customWidth="1"/>
    <col min="14" max="14" width="12.42578125" style="14" customWidth="1"/>
    <col min="15" max="15" width="15.140625" style="14" customWidth="1"/>
    <col min="16" max="18" width="12" style="14" hidden="1" customWidth="1" outlineLevel="1"/>
    <col min="19" max="19" width="31.140625" style="19" customWidth="1" collapsed="1"/>
    <col min="20" max="20" width="15.85546875" style="20" customWidth="1"/>
    <col min="21" max="28" width="11.42578125" style="19" customWidth="1"/>
    <col min="29" max="42" width="11.42578125" style="19"/>
    <col min="43" max="16384" width="11.42578125" style="14"/>
  </cols>
  <sheetData>
    <row r="1" spans="3:42">
      <c r="S1" s="14"/>
      <c r="T1" s="14"/>
      <c r="U1" s="14"/>
      <c r="V1" s="14"/>
      <c r="W1" s="14"/>
      <c r="X1" s="14"/>
      <c r="Y1" s="14"/>
      <c r="Z1" s="14"/>
      <c r="AA1" s="14"/>
      <c r="AB1" s="14"/>
      <c r="AC1" s="14"/>
      <c r="AD1" s="14"/>
      <c r="AE1" s="14"/>
      <c r="AF1" s="14"/>
      <c r="AG1" s="14"/>
      <c r="AH1" s="14"/>
      <c r="AI1" s="14"/>
      <c r="AJ1" s="14"/>
      <c r="AK1" s="14"/>
      <c r="AL1" s="14"/>
      <c r="AM1" s="14"/>
      <c r="AN1" s="14"/>
      <c r="AO1" s="14"/>
      <c r="AP1" s="14"/>
    </row>
    <row r="2" spans="3:42">
      <c r="K2" s="1090" t="s">
        <v>519</v>
      </c>
      <c r="L2" s="1091"/>
      <c r="N2" s="1088" t="s">
        <v>518</v>
      </c>
      <c r="O2" s="1089"/>
      <c r="S2" s="14"/>
      <c r="T2" s="14"/>
      <c r="U2" s="14"/>
      <c r="V2" s="14"/>
      <c r="W2" s="14"/>
      <c r="X2" s="14"/>
      <c r="Y2" s="14"/>
      <c r="Z2" s="14"/>
      <c r="AA2" s="14"/>
      <c r="AB2" s="14"/>
      <c r="AC2" s="14"/>
      <c r="AD2" s="14"/>
      <c r="AE2" s="14"/>
      <c r="AF2" s="14"/>
      <c r="AG2" s="14"/>
      <c r="AH2" s="14"/>
      <c r="AI2" s="14"/>
      <c r="AJ2" s="14"/>
      <c r="AK2" s="14"/>
      <c r="AL2" s="14"/>
      <c r="AM2" s="14"/>
      <c r="AN2" s="14"/>
      <c r="AO2" s="14"/>
      <c r="AP2" s="14"/>
    </row>
    <row r="3" spans="3:42">
      <c r="S3" s="14"/>
      <c r="T3" s="14"/>
      <c r="U3" s="14"/>
      <c r="V3" s="14"/>
      <c r="W3" s="14"/>
      <c r="X3" s="14"/>
      <c r="Y3" s="14"/>
      <c r="Z3" s="14"/>
      <c r="AA3" s="14"/>
      <c r="AB3" s="14"/>
      <c r="AC3" s="14"/>
      <c r="AD3" s="14"/>
      <c r="AE3" s="14"/>
      <c r="AF3" s="14"/>
      <c r="AG3" s="14"/>
      <c r="AH3" s="14"/>
      <c r="AI3" s="14"/>
      <c r="AJ3" s="14"/>
      <c r="AK3" s="14"/>
      <c r="AL3" s="14"/>
      <c r="AM3" s="14"/>
      <c r="AN3" s="14"/>
      <c r="AO3" s="14"/>
      <c r="AP3" s="14"/>
    </row>
    <row r="4" spans="3:42" ht="22.5" customHeight="1">
      <c r="C4" s="117" t="str">
        <f xml:space="preserve"> CONCATENATE( "Personalkosten 1. Jahr des Unternehmens:  ", Startseite!C14)</f>
        <v xml:space="preserve">Personalkosten 1. Jahr des Unternehmens:  </v>
      </c>
      <c r="D4" s="258"/>
      <c r="E4" s="259"/>
      <c r="F4" s="258"/>
      <c r="G4" s="258"/>
      <c r="H4" s="258"/>
      <c r="I4" s="260"/>
      <c r="J4" s="258"/>
      <c r="K4" s="260" t="str">
        <f>IF(Startseite!D16=0,"","       Planungszeitraum:")</f>
        <v xml:space="preserve">       Planungszeitraum:</v>
      </c>
      <c r="L4" s="258"/>
      <c r="M4" s="261">
        <f>IF(Startseite!D16=0,"",Startseite!D16)</f>
        <v>45658</v>
      </c>
      <c r="N4" s="262" t="s">
        <v>197</v>
      </c>
      <c r="O4" s="261">
        <f>IF(M4="","",M4+350)</f>
        <v>46008</v>
      </c>
      <c r="P4" s="258"/>
      <c r="Q4" s="258"/>
      <c r="R4" s="258"/>
      <c r="S4" s="14"/>
      <c r="T4" s="14"/>
      <c r="U4" s="14"/>
      <c r="V4" s="14"/>
      <c r="W4" s="14"/>
      <c r="X4" s="14"/>
      <c r="Y4" s="14"/>
      <c r="Z4" s="14"/>
      <c r="AA4" s="14"/>
      <c r="AB4" s="14"/>
      <c r="AC4" s="14"/>
      <c r="AD4" s="14"/>
      <c r="AE4" s="14"/>
      <c r="AF4" s="14"/>
      <c r="AG4" s="14"/>
      <c r="AH4" s="14"/>
      <c r="AI4" s="14"/>
      <c r="AJ4" s="14"/>
      <c r="AK4" s="14"/>
      <c r="AL4" s="14"/>
      <c r="AM4" s="14"/>
      <c r="AN4" s="14"/>
      <c r="AO4" s="14"/>
      <c r="AP4" s="14"/>
    </row>
    <row r="5" spans="3:42" ht="25.5">
      <c r="C5" s="265"/>
      <c r="D5" s="258"/>
      <c r="E5" s="259"/>
      <c r="F5" s="258"/>
      <c r="G5" s="258"/>
      <c r="H5" s="260"/>
      <c r="I5" s="260"/>
      <c r="J5" s="260"/>
      <c r="K5" s="258" t="str">
        <f>TEXT(M4, " - " )</f>
        <v xml:space="preserve"> - </v>
      </c>
      <c r="L5" s="266"/>
      <c r="M5" s="262"/>
      <c r="N5" s="267"/>
      <c r="O5" s="258"/>
      <c r="P5" s="258"/>
      <c r="Q5" s="258"/>
      <c r="R5" s="258"/>
      <c r="S5" s="14"/>
      <c r="T5" s="14"/>
      <c r="U5" s="14"/>
      <c r="V5" s="14"/>
      <c r="W5" s="14"/>
      <c r="X5" s="14"/>
      <c r="Y5" s="14"/>
      <c r="Z5" s="14"/>
      <c r="AA5" s="14"/>
      <c r="AB5" s="14"/>
      <c r="AC5" s="14"/>
      <c r="AD5" s="14"/>
      <c r="AE5" s="14"/>
      <c r="AF5" s="14"/>
      <c r="AG5" s="14"/>
      <c r="AH5" s="14"/>
      <c r="AI5" s="14"/>
      <c r="AJ5" s="14"/>
      <c r="AK5" s="14"/>
      <c r="AL5" s="14"/>
      <c r="AM5" s="14"/>
      <c r="AN5" s="14"/>
      <c r="AO5" s="14"/>
      <c r="AP5" s="14"/>
    </row>
    <row r="6" spans="3:42" ht="20.100000000000001" customHeight="1">
      <c r="C6" s="258"/>
      <c r="D6" s="258"/>
      <c r="E6" s="259"/>
      <c r="F6" s="258"/>
      <c r="G6" s="258"/>
      <c r="H6" s="269"/>
      <c r="I6" s="270" t="s">
        <v>10</v>
      </c>
      <c r="J6" s="258"/>
      <c r="K6" s="258"/>
      <c r="L6" s="880">
        <f>1+0.073+0.0045+0.01525+0.093+0.0125+0.0006+0.035+0.0047</f>
        <v>1.2385499999999996</v>
      </c>
      <c r="M6" s="258"/>
      <c r="N6" s="258"/>
      <c r="O6" s="258"/>
      <c r="P6" s="258"/>
      <c r="Q6" s="258"/>
      <c r="R6" s="258"/>
      <c r="S6" s="264"/>
      <c r="T6" s="264"/>
      <c r="U6" s="263"/>
      <c r="V6" s="263"/>
      <c r="W6" s="263"/>
      <c r="X6" s="263"/>
      <c r="Y6" s="263"/>
      <c r="Z6" s="263"/>
      <c r="AA6" s="263"/>
      <c r="AB6" s="263"/>
      <c r="AC6" s="268"/>
      <c r="AD6" s="268"/>
      <c r="AE6" s="268"/>
      <c r="AF6" s="268"/>
      <c r="AG6" s="44"/>
      <c r="AH6" s="44"/>
      <c r="AI6" s="44"/>
      <c r="AJ6" s="44"/>
      <c r="AK6" s="44"/>
      <c r="AL6" s="44"/>
      <c r="AM6" s="44"/>
      <c r="AN6" s="44"/>
      <c r="AO6" s="44"/>
      <c r="AP6" s="44"/>
    </row>
    <row r="7" spans="3:42" ht="20.100000000000001" customHeight="1">
      <c r="C7" s="258"/>
      <c r="D7" s="258"/>
      <c r="E7" s="259"/>
      <c r="F7" s="258"/>
      <c r="G7" s="258"/>
      <c r="H7" s="258"/>
      <c r="I7" s="270" t="s">
        <v>323</v>
      </c>
      <c r="J7" s="271"/>
      <c r="K7" s="258"/>
      <c r="L7" s="272">
        <f>1+0.13+0.15+0.009+0.0024+0.0006+0.02</f>
        <v>1.3119999999999996</v>
      </c>
      <c r="M7" s="258"/>
      <c r="N7" s="258"/>
      <c r="O7" s="258"/>
      <c r="P7" s="258"/>
      <c r="Q7" s="258"/>
      <c r="R7" s="258"/>
      <c r="S7" s="14"/>
      <c r="T7" s="264"/>
      <c r="U7" s="263"/>
      <c r="V7" s="263"/>
      <c r="W7" s="263"/>
      <c r="X7" s="263"/>
      <c r="Y7" s="263"/>
      <c r="Z7" s="263"/>
      <c r="AA7" s="263"/>
      <c r="AB7" s="263"/>
      <c r="AC7" s="268"/>
      <c r="AD7" s="268"/>
      <c r="AE7" s="268"/>
      <c r="AF7" s="268"/>
      <c r="AG7" s="44"/>
      <c r="AH7" s="44"/>
      <c r="AI7" s="44"/>
      <c r="AJ7" s="44"/>
      <c r="AK7" s="44"/>
      <c r="AL7" s="44"/>
      <c r="AM7" s="44"/>
      <c r="AN7" s="44"/>
      <c r="AO7" s="44"/>
      <c r="AP7" s="44"/>
    </row>
    <row r="8" spans="3:42">
      <c r="C8" s="258"/>
      <c r="D8" s="258"/>
      <c r="E8" s="259"/>
      <c r="F8" s="258"/>
      <c r="G8" s="258"/>
      <c r="H8" s="258"/>
      <c r="I8" s="258"/>
      <c r="J8" s="258"/>
      <c r="K8" s="258"/>
      <c r="L8" s="258"/>
      <c r="M8" s="258"/>
      <c r="N8" s="258"/>
      <c r="O8" s="273"/>
      <c r="P8" s="258"/>
      <c r="Q8" s="258"/>
      <c r="R8" s="258"/>
      <c r="S8" s="263"/>
      <c r="T8" s="264"/>
      <c r="U8" s="263"/>
      <c r="V8" s="263"/>
      <c r="W8" s="263"/>
      <c r="X8" s="263"/>
      <c r="Y8" s="263"/>
      <c r="Z8" s="263"/>
      <c r="AA8" s="263"/>
      <c r="AB8" s="263"/>
      <c r="AC8" s="268"/>
      <c r="AD8" s="268"/>
      <c r="AE8" s="268"/>
      <c r="AF8" s="268"/>
      <c r="AG8" s="44"/>
      <c r="AH8" s="44"/>
      <c r="AI8" s="44"/>
      <c r="AJ8" s="44"/>
      <c r="AK8" s="44"/>
      <c r="AL8" s="44"/>
      <c r="AM8" s="44"/>
      <c r="AN8" s="44"/>
      <c r="AO8" s="44"/>
      <c r="AP8" s="44"/>
    </row>
    <row r="9" spans="3:42" ht="23.25" customHeight="1">
      <c r="C9" s="274"/>
      <c r="D9" s="258"/>
      <c r="E9" s="275" t="str">
        <f>IF(SUM($E$15:$E$38)&gt;INT(SUM($E$15:$E$38)),"Beachte Kommentar in C7","")</f>
        <v/>
      </c>
      <c r="F9" s="276"/>
      <c r="G9" s="277"/>
      <c r="H9" s="1080" t="s">
        <v>53</v>
      </c>
      <c r="I9" s="1081"/>
      <c r="J9" s="1082"/>
      <c r="K9" s="258"/>
      <c r="L9" s="258"/>
      <c r="M9" s="258"/>
      <c r="N9" s="258"/>
      <c r="O9" s="258"/>
      <c r="P9" s="1085" t="s">
        <v>198</v>
      </c>
      <c r="Q9" s="1086"/>
      <c r="R9" s="1087"/>
      <c r="S9" s="263"/>
      <c r="T9" s="264"/>
      <c r="U9" s="263"/>
      <c r="V9" s="263"/>
      <c r="W9" s="263"/>
      <c r="X9" s="263"/>
      <c r="Y9" s="263"/>
      <c r="Z9" s="263"/>
      <c r="AA9" s="263"/>
      <c r="AB9" s="263"/>
      <c r="AC9" s="268"/>
      <c r="AD9" s="268"/>
      <c r="AE9" s="268"/>
      <c r="AF9" s="268"/>
      <c r="AG9" s="44"/>
      <c r="AH9" s="44"/>
      <c r="AI9" s="44"/>
      <c r="AJ9" s="44"/>
      <c r="AK9" s="44"/>
      <c r="AL9" s="44"/>
      <c r="AM9" s="44"/>
      <c r="AN9" s="44"/>
      <c r="AO9" s="44"/>
      <c r="AP9" s="44"/>
    </row>
    <row r="10" spans="3:42">
      <c r="C10" s="278" t="s">
        <v>14</v>
      </c>
      <c r="D10" s="279"/>
      <c r="E10" s="280" t="s">
        <v>178</v>
      </c>
      <c r="F10" s="1083" t="s">
        <v>13</v>
      </c>
      <c r="G10" s="1084"/>
      <c r="H10" s="281" t="s">
        <v>51</v>
      </c>
      <c r="I10" s="281" t="s">
        <v>128</v>
      </c>
      <c r="J10" s="282" t="s">
        <v>50</v>
      </c>
      <c r="K10" s="283" t="s">
        <v>199</v>
      </c>
      <c r="L10" s="283" t="s">
        <v>200</v>
      </c>
      <c r="M10" s="283" t="s">
        <v>11</v>
      </c>
      <c r="N10" s="283" t="s">
        <v>12</v>
      </c>
      <c r="O10" s="283" t="s">
        <v>2</v>
      </c>
      <c r="P10" s="281" t="s">
        <v>178</v>
      </c>
      <c r="Q10" s="281" t="s">
        <v>179</v>
      </c>
      <c r="R10" s="281" t="s">
        <v>181</v>
      </c>
      <c r="S10" s="263"/>
      <c r="T10" s="264"/>
      <c r="U10" s="263"/>
      <c r="V10" s="263"/>
      <c r="W10" s="263"/>
      <c r="X10" s="263"/>
      <c r="Y10" s="263"/>
      <c r="Z10" s="263"/>
      <c r="AA10" s="263"/>
      <c r="AB10" s="263"/>
      <c r="AC10" s="268"/>
      <c r="AD10" s="268"/>
      <c r="AE10" s="268"/>
      <c r="AF10" s="268"/>
      <c r="AG10" s="44"/>
      <c r="AH10" s="44"/>
      <c r="AI10" s="44"/>
      <c r="AJ10" s="44"/>
      <c r="AK10" s="44"/>
      <c r="AL10" s="44"/>
      <c r="AM10" s="44"/>
      <c r="AN10" s="44"/>
      <c r="AO10" s="44"/>
      <c r="AP10" s="44"/>
    </row>
    <row r="11" spans="3:42">
      <c r="C11" s="284"/>
      <c r="D11" s="284"/>
      <c r="E11" s="285"/>
      <c r="F11" s="286" t="s">
        <v>16</v>
      </c>
      <c r="G11" s="286"/>
      <c r="H11" s="287" t="s">
        <v>36</v>
      </c>
      <c r="I11" s="288" t="s">
        <v>129</v>
      </c>
      <c r="J11" s="289" t="s">
        <v>29</v>
      </c>
      <c r="K11" s="290" t="s">
        <v>29</v>
      </c>
      <c r="L11" s="290" t="s">
        <v>29</v>
      </c>
      <c r="M11" s="290" t="s">
        <v>201</v>
      </c>
      <c r="N11" s="290" t="s">
        <v>15</v>
      </c>
      <c r="O11" s="290" t="s">
        <v>37</v>
      </c>
      <c r="P11" s="287" t="s">
        <v>202</v>
      </c>
      <c r="Q11" s="287" t="s">
        <v>180</v>
      </c>
      <c r="R11" s="287" t="s">
        <v>182</v>
      </c>
      <c r="S11" s="263"/>
      <c r="T11" s="264"/>
      <c r="U11" s="263"/>
      <c r="V11" s="263"/>
      <c r="W11" s="263"/>
      <c r="X11" s="263"/>
      <c r="Y11" s="263"/>
      <c r="Z11" s="263"/>
      <c r="AA11" s="263"/>
      <c r="AB11" s="263"/>
      <c r="AC11" s="268"/>
      <c r="AD11" s="268"/>
      <c r="AE11" s="268"/>
      <c r="AF11" s="268"/>
      <c r="AG11" s="44"/>
      <c r="AH11" s="44"/>
      <c r="AI11" s="44"/>
      <c r="AJ11" s="44"/>
      <c r="AK11" s="44"/>
      <c r="AL11" s="44"/>
      <c r="AM11" s="44"/>
      <c r="AN11" s="44"/>
      <c r="AO11" s="44"/>
      <c r="AP11" s="44"/>
    </row>
    <row r="12" spans="3:42" ht="12.75" customHeight="1">
      <c r="C12" s="284"/>
      <c r="D12" s="291" t="s">
        <v>373</v>
      </c>
      <c r="E12" s="285"/>
      <c r="F12" s="290" t="s">
        <v>203</v>
      </c>
      <c r="G12" s="290" t="s">
        <v>204</v>
      </c>
      <c r="H12" s="292" t="s">
        <v>102</v>
      </c>
      <c r="I12" s="288" t="s">
        <v>130</v>
      </c>
      <c r="J12" s="289" t="s">
        <v>102</v>
      </c>
      <c r="K12" s="290" t="s">
        <v>205</v>
      </c>
      <c r="L12" s="290" t="s">
        <v>189</v>
      </c>
      <c r="M12" s="290" t="s">
        <v>72</v>
      </c>
      <c r="N12" s="290" t="s">
        <v>102</v>
      </c>
      <c r="O12" s="290" t="s">
        <v>102</v>
      </c>
      <c r="P12" s="287" t="s">
        <v>206</v>
      </c>
      <c r="Q12" s="287" t="s">
        <v>72</v>
      </c>
      <c r="R12" s="287"/>
      <c r="S12" s="263"/>
      <c r="T12" s="264" t="str">
        <f>IF(AND($E12&gt;0,$L12&gt;0,$L12&lt;=$E12*$L$7*450,$O12&gt;$E12*7085),"Überprüfe ggf. Minijob(s)","")</f>
        <v/>
      </c>
      <c r="U12" s="263"/>
      <c r="V12" s="263"/>
      <c r="W12" s="263"/>
      <c r="X12" s="263"/>
      <c r="Y12" s="263"/>
      <c r="Z12" s="263"/>
      <c r="AA12" s="263"/>
      <c r="AB12" s="263"/>
      <c r="AC12" s="268"/>
      <c r="AD12" s="268"/>
      <c r="AE12" s="268"/>
      <c r="AF12" s="268"/>
      <c r="AG12" s="44"/>
      <c r="AH12" s="44"/>
      <c r="AI12" s="44"/>
      <c r="AJ12" s="44"/>
      <c r="AK12" s="44"/>
      <c r="AL12" s="44"/>
      <c r="AM12" s="44"/>
      <c r="AN12" s="44"/>
      <c r="AO12" s="44"/>
      <c r="AP12" s="44"/>
    </row>
    <row r="13" spans="3:42" ht="12.75" customHeight="1">
      <c r="C13" s="284"/>
      <c r="D13" s="284"/>
      <c r="E13" s="285"/>
      <c r="F13" s="290" t="s">
        <v>207</v>
      </c>
      <c r="G13" s="293" t="s">
        <v>207</v>
      </c>
      <c r="H13" s="292"/>
      <c r="I13" s="288"/>
      <c r="J13" s="289"/>
      <c r="K13" s="290" t="s">
        <v>102</v>
      </c>
      <c r="L13" s="290" t="s">
        <v>102</v>
      </c>
      <c r="M13" s="290"/>
      <c r="N13" s="290"/>
      <c r="O13" s="290"/>
      <c r="P13" s="287"/>
      <c r="Q13" s="287"/>
      <c r="R13" s="287"/>
      <c r="S13" s="263"/>
      <c r="T13" s="264" t="str">
        <f>IF(AND($E13&gt;0,$L13&gt;0,$L13&lt;=$E13*$L$7*450,$O13&gt;$E13*7085),"Überprüfe ggf. Minijob(s)","")</f>
        <v/>
      </c>
      <c r="U13" s="263"/>
      <c r="V13" s="263"/>
      <c r="W13" s="263"/>
      <c r="X13" s="263"/>
      <c r="Y13" s="263"/>
      <c r="Z13" s="263"/>
      <c r="AA13" s="263"/>
      <c r="AB13" s="263"/>
      <c r="AC13" s="268"/>
      <c r="AD13" s="268"/>
      <c r="AE13" s="268"/>
      <c r="AF13" s="268"/>
      <c r="AG13" s="44"/>
      <c r="AH13" s="44"/>
      <c r="AI13" s="44"/>
      <c r="AJ13" s="44"/>
      <c r="AK13" s="44"/>
      <c r="AL13" s="44"/>
      <c r="AM13" s="44"/>
      <c r="AN13" s="44"/>
      <c r="AO13" s="44"/>
      <c r="AP13" s="44"/>
    </row>
    <row r="14" spans="3:42" ht="12.75" customHeight="1">
      <c r="C14" s="294"/>
      <c r="D14" s="294"/>
      <c r="E14" s="295"/>
      <c r="F14" s="296"/>
      <c r="G14" s="297"/>
      <c r="H14" s="298"/>
      <c r="I14" s="298"/>
      <c r="J14" s="299"/>
      <c r="K14" s="296"/>
      <c r="L14" s="296"/>
      <c r="M14" s="296"/>
      <c r="N14" s="296"/>
      <c r="O14" s="296"/>
      <c r="P14" s="300"/>
      <c r="Q14" s="300"/>
      <c r="R14" s="300"/>
      <c r="S14" s="263"/>
      <c r="T14" s="264" t="str">
        <f>IF(AND($E14&gt;0,$L14&gt;0,$L14&lt;=$E14*$L$7*450,$O14&gt;$E14*7085),"Überprüfe ggf. Minijob(s)","")</f>
        <v/>
      </c>
      <c r="U14" s="263"/>
      <c r="V14" s="263"/>
      <c r="W14" s="263"/>
      <c r="X14" s="263"/>
      <c r="Y14" s="263"/>
      <c r="Z14" s="263"/>
      <c r="AA14" s="263"/>
      <c r="AB14" s="263"/>
      <c r="AC14" s="268"/>
      <c r="AD14" s="268"/>
      <c r="AE14" s="268"/>
      <c r="AF14" s="268"/>
      <c r="AG14" s="44"/>
      <c r="AH14" s="44"/>
      <c r="AI14" s="44"/>
      <c r="AJ14" s="44"/>
      <c r="AK14" s="44"/>
      <c r="AL14" s="44"/>
      <c r="AM14" s="44"/>
      <c r="AN14" s="44"/>
      <c r="AO14" s="44"/>
      <c r="AP14" s="44"/>
    </row>
    <row r="15" spans="3:42" ht="19.5" customHeight="1">
      <c r="C15" s="284">
        <v>1</v>
      </c>
      <c r="D15" s="870"/>
      <c r="E15" s="871"/>
      <c r="F15" s="872"/>
      <c r="G15" s="873"/>
      <c r="H15" s="809"/>
      <c r="I15" s="810"/>
      <c r="J15" s="811"/>
      <c r="K15" s="301">
        <f>IF(E15=0,0,IF(E15&gt;=1,IF(AND(OR(H15&gt;=1,I15&gt;=1), J15&gt;1),"Lohn/Gehalt ???",E15*IF(H15="",J15,H15*I15*4.33))))</f>
        <v>0</v>
      </c>
      <c r="L15" s="302">
        <f>IF(E15="",0,(IF(K15/E15&lt;451,K15*L$7,K15*L$6)))</f>
        <v>0</v>
      </c>
      <c r="M15" s="875"/>
      <c r="N15" s="813"/>
      <c r="O15" s="303">
        <f>IF(AND(F15="",G15=""),L15*12+M15*L15+N15*IF(K15&lt;401,L$7,L$6),IF(OR(F15="",G15="",F15=0,G15=0,F15&gt;G15),0,L15*(G15-F15+1)+L15*M15+N15*IF(K15&lt;401,L$7,L$6)))</f>
        <v>0</v>
      </c>
      <c r="P15" s="304">
        <f t="shared" ref="P15:P35" si="0">$E15*(IF($F15="",1,IF($F15="bis",$G15/12,IF($F15="ab",(12-$G15+1)/12,((G15+1)-F15)/12))))</f>
        <v>0</v>
      </c>
      <c r="Q15" s="879"/>
      <c r="R15" s="305">
        <f t="shared" ref="R15:R36" si="1">P15*Q15</f>
        <v>0</v>
      </c>
      <c r="S15" s="25" t="str">
        <f>IF(AND(AB15="ja",AC15=""),"Vervollständigen Sie bitte die Eingaben zur zeitlichen Einschränkung in Spalten D - E",IF(AND(AB15="",AC15="ja"),"Bitte wählen Sie in den Spalten F - H zwischen Bruttolohn pro Stunde und Bruttogehalt pro Monat",IF(AND(AB15="ja",AC15="ja"),"Überprüfen Sie die Eingaben zur zeitlichen Einschränkung sowie zur Lohn-/Gehaltsangabe","")))</f>
        <v/>
      </c>
      <c r="T15" s="264"/>
      <c r="U15" s="263"/>
      <c r="V15" s="263"/>
      <c r="W15" s="263"/>
      <c r="X15" s="790"/>
      <c r="Y15" s="263"/>
      <c r="Z15" s="790" t="str">
        <f>IF(ISERROR(O15),"",IF(AND($E15&gt;0,$L15&gt;0,$L15&lt;=$E15*$L$7*450,$O15&gt;$E15*7085),"Überprüfe ggf. Minijob(s)",""))</f>
        <v/>
      </c>
      <c r="AA15" s="263"/>
      <c r="AB15" s="789" t="str">
        <f t="shared" ref="AB15:AB38" si="2">IF(AND($F15="",$G15=""),"",IF(OR($F15="",$G15="",$F15=0,$G15=0,$F15&gt;$G15),"ja",""))</f>
        <v/>
      </c>
      <c r="AC15" s="789" t="str">
        <f>IF(OR(AND(H15&gt;0,I15&gt;0,J15&gt;0),AND(H15&gt;0,J15&gt;0),AND(I15&gt;0,J15&gt;0)),"ja","")</f>
        <v/>
      </c>
      <c r="AD15" s="268"/>
      <c r="AE15" s="268"/>
      <c r="AF15" s="268"/>
      <c r="AG15" s="44"/>
      <c r="AH15" s="44"/>
      <c r="AI15" s="44"/>
      <c r="AJ15" s="44"/>
      <c r="AK15" s="44"/>
      <c r="AL15" s="44"/>
      <c r="AM15" s="44"/>
      <c r="AN15" s="44"/>
      <c r="AO15" s="44"/>
      <c r="AP15" s="44"/>
    </row>
    <row r="16" spans="3:42" ht="20.100000000000001" customHeight="1">
      <c r="C16" s="284">
        <v>2</v>
      </c>
      <c r="D16" s="870"/>
      <c r="E16" s="871"/>
      <c r="F16" s="872"/>
      <c r="G16" s="873"/>
      <c r="H16" s="809"/>
      <c r="I16" s="812"/>
      <c r="J16" s="811"/>
      <c r="K16" s="301">
        <f t="shared" ref="K16:K38" si="3">IF(E16=0,0,IF(E16&gt;=1,IF(AND(OR(H16&gt;=1,I16&gt;=1), J16&gt;1),"Lohn/Gehalt ???",E16*IF(H16="",J16,H16*I16*4.33))))</f>
        <v>0</v>
      </c>
      <c r="L16" s="302">
        <f>IF(E16="",0,(IF(K16/E16&lt;451,K16*L$7,K16*L$6)))</f>
        <v>0</v>
      </c>
      <c r="M16" s="875"/>
      <c r="N16" s="813"/>
      <c r="O16" s="303">
        <f t="shared" ref="O16:O38" si="4">IF(AND(F16="",G16=""),L16*12+M16*L16+N16*IF(K16&lt;401,L$7,L$6),IF(OR(F16="",G16="",F16=0,G16=0,F16&gt;G16),0,L16*(G16-F16+1)+L16*M16+N16*IF(K16&lt;401,L$7,L$6)))</f>
        <v>0</v>
      </c>
      <c r="P16" s="304">
        <f>$E16*(IF($F16="",1,IF($F16="bis",$G16/12,IF($F16="ab",(12-$G16+1)/12,((G16+1)-F16)/12))))</f>
        <v>0</v>
      </c>
      <c r="Q16" s="879"/>
      <c r="R16" s="305">
        <f t="shared" si="1"/>
        <v>0</v>
      </c>
      <c r="S16" s="25" t="str">
        <f t="shared" ref="S16:S38" si="5">IF(AND(AB16="ja",AC16=""),"Vervollständigen Sie bitte die Eingaben zur zeitlichen Einschränkung in Spalten D - E",IF(AND(AB16="",AC16="ja"),"Bitte wählen Sie in den Spalten F - H zwischen Bruttolohn pro Stunde und Bruttogehalt pro Monat",IF(AND(AB16="ja",AC16="ja"),"Überprüfen Sie die Eingaben zur zeitlichen Einschränkung sowie zur Lohn-/Gehaltsangabe","")))</f>
        <v/>
      </c>
      <c r="T16" s="264"/>
      <c r="U16" s="263"/>
      <c r="V16" s="263"/>
      <c r="W16" s="263"/>
      <c r="X16" s="790"/>
      <c r="Y16" s="263"/>
      <c r="Z16" s="790" t="str">
        <f t="shared" ref="Z16:Z38" si="6">IF(ISERROR(O16),"",IF(AND($E16&gt;0,$L16&gt;0,$L16&lt;=$E16*$L$7*450,$O16&gt;$E16*7085),"Überprüfe ggf. Minijob(s)",""))</f>
        <v/>
      </c>
      <c r="AA16" s="263"/>
      <c r="AB16" s="789" t="str">
        <f t="shared" si="2"/>
        <v/>
      </c>
      <c r="AC16" s="789" t="str">
        <f t="shared" ref="AC16:AC38" si="7">IF(OR(AND(H16&gt;0,I16&gt;0,J16&gt;0),AND(H16&gt;0,J16&gt;0),AND(I16&gt;0,J16&gt;0)),"ja","")</f>
        <v/>
      </c>
      <c r="AD16" s="268"/>
      <c r="AE16" s="268"/>
      <c r="AF16" s="268"/>
      <c r="AG16" s="44"/>
      <c r="AH16" s="44"/>
      <c r="AI16" s="44"/>
      <c r="AJ16" s="44"/>
      <c r="AK16" s="44"/>
      <c r="AL16" s="44"/>
      <c r="AM16" s="44"/>
      <c r="AN16" s="44"/>
      <c r="AO16" s="44"/>
      <c r="AP16" s="44"/>
    </row>
    <row r="17" spans="1:42" ht="20.100000000000001" customHeight="1">
      <c r="A17" s="1077" t="s">
        <v>528</v>
      </c>
      <c r="C17" s="284">
        <v>3</v>
      </c>
      <c r="D17" s="870"/>
      <c r="E17" s="871"/>
      <c r="F17" s="872"/>
      <c r="G17" s="873"/>
      <c r="H17" s="812"/>
      <c r="I17" s="811"/>
      <c r="J17" s="811"/>
      <c r="K17" s="301">
        <f t="shared" si="3"/>
        <v>0</v>
      </c>
      <c r="L17" s="302">
        <f>IF(E17="",0,(IF(K17/E17&lt;451,K17*L$7,K17*L$6)))</f>
        <v>0</v>
      </c>
      <c r="M17" s="875"/>
      <c r="N17" s="813"/>
      <c r="O17" s="303">
        <f t="shared" si="4"/>
        <v>0</v>
      </c>
      <c r="P17" s="304">
        <f>$E17*(IF($F17="",1,IF($F17="bis",$G17/12,IF($F17="ab",(12-$G17+1)/12,((G17+1)-F17)/12))))</f>
        <v>0</v>
      </c>
      <c r="Q17" s="879"/>
      <c r="R17" s="305">
        <f t="shared" si="1"/>
        <v>0</v>
      </c>
      <c r="S17" s="25" t="str">
        <f t="shared" si="5"/>
        <v/>
      </c>
      <c r="T17" s="264"/>
      <c r="U17" s="263"/>
      <c r="V17" s="263"/>
      <c r="W17" s="263"/>
      <c r="X17" s="790"/>
      <c r="Y17" s="263"/>
      <c r="Z17" s="790" t="str">
        <f t="shared" si="6"/>
        <v/>
      </c>
      <c r="AA17" s="263"/>
      <c r="AB17" s="789" t="str">
        <f t="shared" si="2"/>
        <v/>
      </c>
      <c r="AC17" s="789" t="str">
        <f t="shared" si="7"/>
        <v/>
      </c>
      <c r="AD17" s="268"/>
      <c r="AE17" s="268"/>
      <c r="AF17" s="268"/>
      <c r="AG17" s="44"/>
      <c r="AH17" s="44"/>
      <c r="AI17" s="44"/>
      <c r="AJ17" s="44"/>
      <c r="AK17" s="44"/>
      <c r="AL17" s="44"/>
      <c r="AM17" s="44"/>
      <c r="AN17" s="44"/>
      <c r="AO17" s="44"/>
      <c r="AP17" s="44"/>
    </row>
    <row r="18" spans="1:42" ht="20.100000000000001" customHeight="1">
      <c r="A18" s="1078"/>
      <c r="C18" s="284">
        <v>4</v>
      </c>
      <c r="D18" s="874"/>
      <c r="E18" s="871"/>
      <c r="F18" s="872"/>
      <c r="G18" s="873"/>
      <c r="H18" s="812"/>
      <c r="I18" s="811"/>
      <c r="J18" s="811"/>
      <c r="K18" s="301">
        <f t="shared" si="3"/>
        <v>0</v>
      </c>
      <c r="L18" s="302">
        <f>IF(E18="",0,(IF(K18/E18&lt;451,K18*L$7,K18*L$6)))</f>
        <v>0</v>
      </c>
      <c r="M18" s="875"/>
      <c r="N18" s="813"/>
      <c r="O18" s="303">
        <f t="shared" si="4"/>
        <v>0</v>
      </c>
      <c r="P18" s="304">
        <f>$E18*(IF($F18="",1,IF($F18="bis",$G18/12,IF($F18="ab",(12-$G18+1)/12,((G18+1)-F18)/12))))</f>
        <v>0</v>
      </c>
      <c r="Q18" s="879"/>
      <c r="R18" s="305">
        <f t="shared" si="1"/>
        <v>0</v>
      </c>
      <c r="S18" s="25" t="str">
        <f t="shared" si="5"/>
        <v/>
      </c>
      <c r="T18" s="264"/>
      <c r="U18" s="263"/>
      <c r="V18" s="263"/>
      <c r="W18" s="263"/>
      <c r="X18" s="790"/>
      <c r="Y18" s="263"/>
      <c r="Z18" s="790" t="str">
        <f t="shared" si="6"/>
        <v/>
      </c>
      <c r="AA18" s="263"/>
      <c r="AB18" s="789" t="str">
        <f t="shared" si="2"/>
        <v/>
      </c>
      <c r="AC18" s="789" t="str">
        <f t="shared" si="7"/>
        <v/>
      </c>
      <c r="AD18" s="268"/>
      <c r="AE18" s="268"/>
      <c r="AF18" s="268"/>
      <c r="AG18" s="44"/>
      <c r="AH18" s="44"/>
      <c r="AI18" s="44"/>
      <c r="AJ18" s="44"/>
      <c r="AK18" s="44"/>
      <c r="AL18" s="44"/>
      <c r="AM18" s="44"/>
      <c r="AN18" s="44"/>
      <c r="AO18" s="44"/>
      <c r="AP18" s="44"/>
    </row>
    <row r="19" spans="1:42" ht="20.100000000000001" customHeight="1">
      <c r="A19" s="1078"/>
      <c r="C19" s="284">
        <v>5</v>
      </c>
      <c r="D19" s="874"/>
      <c r="E19" s="871"/>
      <c r="F19" s="872"/>
      <c r="G19" s="873"/>
      <c r="H19" s="812"/>
      <c r="I19" s="811"/>
      <c r="J19" s="811"/>
      <c r="K19" s="301">
        <f t="shared" si="3"/>
        <v>0</v>
      </c>
      <c r="L19" s="302">
        <f>IF(E19*J19&lt;E19*451,K19*L$7,K19*L$6)</f>
        <v>0</v>
      </c>
      <c r="M19" s="875"/>
      <c r="N19" s="813"/>
      <c r="O19" s="303">
        <f t="shared" si="4"/>
        <v>0</v>
      </c>
      <c r="P19" s="304">
        <f t="shared" si="0"/>
        <v>0</v>
      </c>
      <c r="Q19" s="879"/>
      <c r="R19" s="305">
        <f t="shared" si="1"/>
        <v>0</v>
      </c>
      <c r="S19" s="25" t="str">
        <f t="shared" si="5"/>
        <v/>
      </c>
      <c r="T19" s="264"/>
      <c r="U19" s="263"/>
      <c r="V19" s="263"/>
      <c r="W19" s="263"/>
      <c r="X19" s="790"/>
      <c r="Y19" s="263"/>
      <c r="Z19" s="790" t="str">
        <f t="shared" si="6"/>
        <v/>
      </c>
      <c r="AA19" s="263"/>
      <c r="AB19" s="789" t="str">
        <f t="shared" si="2"/>
        <v/>
      </c>
      <c r="AC19" s="789" t="str">
        <f t="shared" si="7"/>
        <v/>
      </c>
      <c r="AD19" s="268"/>
      <c r="AE19" s="268"/>
      <c r="AF19" s="268"/>
      <c r="AG19" s="44"/>
      <c r="AH19" s="44"/>
      <c r="AI19" s="44"/>
      <c r="AJ19" s="44"/>
      <c r="AK19" s="44"/>
      <c r="AL19" s="44"/>
      <c r="AM19" s="44"/>
      <c r="AN19" s="44"/>
      <c r="AO19" s="44"/>
      <c r="AP19" s="44"/>
    </row>
    <row r="20" spans="1:42" ht="20.100000000000001" customHeight="1">
      <c r="A20" s="1078"/>
      <c r="C20" s="284">
        <v>6</v>
      </c>
      <c r="D20" s="874"/>
      <c r="E20" s="871"/>
      <c r="F20" s="872"/>
      <c r="G20" s="873"/>
      <c r="H20" s="812"/>
      <c r="I20" s="811"/>
      <c r="J20" s="811"/>
      <c r="K20" s="301">
        <f t="shared" si="3"/>
        <v>0</v>
      </c>
      <c r="L20" s="302">
        <f>IF(E20*J20&lt;E20*451,K20*L$7,K20*L$6)</f>
        <v>0</v>
      </c>
      <c r="M20" s="875"/>
      <c r="N20" s="813"/>
      <c r="O20" s="303">
        <f t="shared" si="4"/>
        <v>0</v>
      </c>
      <c r="P20" s="304">
        <f t="shared" si="0"/>
        <v>0</v>
      </c>
      <c r="Q20" s="879"/>
      <c r="R20" s="305">
        <f t="shared" si="1"/>
        <v>0</v>
      </c>
      <c r="S20" s="25" t="str">
        <f t="shared" si="5"/>
        <v/>
      </c>
      <c r="T20" s="264"/>
      <c r="U20" s="263"/>
      <c r="V20" s="263"/>
      <c r="W20" s="263"/>
      <c r="X20" s="790"/>
      <c r="Y20" s="263"/>
      <c r="Z20" s="790" t="str">
        <f t="shared" si="6"/>
        <v/>
      </c>
      <c r="AA20" s="263"/>
      <c r="AB20" s="789" t="str">
        <f t="shared" si="2"/>
        <v/>
      </c>
      <c r="AC20" s="789" t="str">
        <f t="shared" si="7"/>
        <v/>
      </c>
      <c r="AD20" s="268"/>
      <c r="AE20" s="268"/>
      <c r="AF20" s="268"/>
      <c r="AG20" s="44"/>
      <c r="AH20" s="44"/>
      <c r="AI20" s="44"/>
      <c r="AJ20" s="44"/>
      <c r="AK20" s="44"/>
      <c r="AL20" s="44"/>
      <c r="AM20" s="44"/>
      <c r="AN20" s="44"/>
      <c r="AO20" s="44"/>
      <c r="AP20" s="44"/>
    </row>
    <row r="21" spans="1:42" ht="20.100000000000001" customHeight="1">
      <c r="A21" s="1079"/>
      <c r="C21" s="284">
        <v>7</v>
      </c>
      <c r="D21" s="874"/>
      <c r="E21" s="871"/>
      <c r="F21" s="872"/>
      <c r="G21" s="873"/>
      <c r="H21" s="812"/>
      <c r="I21" s="811"/>
      <c r="J21" s="811"/>
      <c r="K21" s="301">
        <f t="shared" si="3"/>
        <v>0</v>
      </c>
      <c r="L21" s="302">
        <f>IF(E21*J21&lt;E21*451,K21*L$7,K21*L$6)</f>
        <v>0</v>
      </c>
      <c r="M21" s="875"/>
      <c r="N21" s="813"/>
      <c r="O21" s="303">
        <f t="shared" si="4"/>
        <v>0</v>
      </c>
      <c r="P21" s="304">
        <f t="shared" si="0"/>
        <v>0</v>
      </c>
      <c r="Q21" s="879"/>
      <c r="R21" s="305">
        <f t="shared" si="1"/>
        <v>0</v>
      </c>
      <c r="S21" s="25" t="str">
        <f t="shared" si="5"/>
        <v/>
      </c>
      <c r="T21" s="264"/>
      <c r="U21" s="263"/>
      <c r="V21" s="263"/>
      <c r="W21" s="263"/>
      <c r="X21" s="790"/>
      <c r="Y21" s="263"/>
      <c r="Z21" s="790" t="str">
        <f t="shared" si="6"/>
        <v/>
      </c>
      <c r="AA21" s="263"/>
      <c r="AB21" s="789" t="str">
        <f t="shared" si="2"/>
        <v/>
      </c>
      <c r="AC21" s="789" t="str">
        <f t="shared" si="7"/>
        <v/>
      </c>
      <c r="AD21" s="268"/>
      <c r="AE21" s="268"/>
      <c r="AF21" s="268"/>
      <c r="AG21" s="44"/>
      <c r="AH21" s="44"/>
      <c r="AI21" s="44"/>
      <c r="AJ21" s="44"/>
      <c r="AK21" s="44"/>
      <c r="AL21" s="44"/>
      <c r="AM21" s="44"/>
      <c r="AN21" s="44"/>
      <c r="AO21" s="44"/>
      <c r="AP21" s="44"/>
    </row>
    <row r="22" spans="1:42" ht="23.25" customHeight="1" collapsed="1">
      <c r="A22" s="969"/>
      <c r="C22" s="284">
        <v>8</v>
      </c>
      <c r="D22" s="874"/>
      <c r="E22" s="871"/>
      <c r="F22" s="872"/>
      <c r="G22" s="873"/>
      <c r="H22" s="812"/>
      <c r="I22" s="811"/>
      <c r="J22" s="811"/>
      <c r="K22" s="301">
        <f t="shared" si="3"/>
        <v>0</v>
      </c>
      <c r="L22" s="302">
        <f t="shared" ref="L22:L33" si="8">IF(E22*J22&lt;E22*451,K22*L$7,K22*L$6)</f>
        <v>0</v>
      </c>
      <c r="M22" s="875"/>
      <c r="N22" s="813"/>
      <c r="O22" s="303">
        <f t="shared" si="4"/>
        <v>0</v>
      </c>
      <c r="P22" s="304">
        <f t="shared" si="0"/>
        <v>0</v>
      </c>
      <c r="Q22" s="879"/>
      <c r="R22" s="305">
        <f t="shared" si="1"/>
        <v>0</v>
      </c>
      <c r="S22" s="25" t="str">
        <f t="shared" si="5"/>
        <v/>
      </c>
      <c r="T22" s="264"/>
      <c r="U22" s="263"/>
      <c r="V22" s="263"/>
      <c r="W22" s="263"/>
      <c r="X22" s="790"/>
      <c r="Y22" s="263"/>
      <c r="Z22" s="790" t="str">
        <f t="shared" si="6"/>
        <v/>
      </c>
      <c r="AA22" s="263"/>
      <c r="AB22" s="789" t="str">
        <f t="shared" si="2"/>
        <v/>
      </c>
      <c r="AC22" s="789" t="str">
        <f t="shared" si="7"/>
        <v/>
      </c>
      <c r="AD22" s="268"/>
      <c r="AE22" s="268"/>
      <c r="AF22" s="268"/>
      <c r="AG22" s="44"/>
      <c r="AH22" s="44"/>
      <c r="AI22" s="44"/>
      <c r="AJ22" s="44"/>
      <c r="AK22" s="44"/>
      <c r="AL22" s="44"/>
      <c r="AM22" s="44"/>
      <c r="AN22" s="44"/>
      <c r="AO22" s="44"/>
      <c r="AP22" s="44"/>
    </row>
    <row r="23" spans="1:42" ht="20.100000000000001" hidden="1" customHeight="1" outlineLevel="1">
      <c r="A23" s="969"/>
      <c r="C23" s="284">
        <v>9</v>
      </c>
      <c r="D23" s="874"/>
      <c r="E23" s="871"/>
      <c r="F23" s="872"/>
      <c r="G23" s="873"/>
      <c r="H23" s="812"/>
      <c r="I23" s="811"/>
      <c r="J23" s="811"/>
      <c r="K23" s="301">
        <f t="shared" si="3"/>
        <v>0</v>
      </c>
      <c r="L23" s="302">
        <f t="shared" si="8"/>
        <v>0</v>
      </c>
      <c r="M23" s="875"/>
      <c r="N23" s="813"/>
      <c r="O23" s="303">
        <f t="shared" si="4"/>
        <v>0</v>
      </c>
      <c r="P23" s="304">
        <f t="shared" si="0"/>
        <v>0</v>
      </c>
      <c r="Q23" s="879"/>
      <c r="R23" s="305">
        <f t="shared" si="1"/>
        <v>0</v>
      </c>
      <c r="S23" s="25" t="str">
        <f t="shared" si="5"/>
        <v/>
      </c>
      <c r="T23" s="264"/>
      <c r="U23" s="263"/>
      <c r="V23" s="263"/>
      <c r="W23" s="263"/>
      <c r="X23" s="790"/>
      <c r="Y23" s="263"/>
      <c r="Z23" s="790" t="str">
        <f t="shared" si="6"/>
        <v/>
      </c>
      <c r="AA23" s="263"/>
      <c r="AB23" s="789" t="str">
        <f t="shared" si="2"/>
        <v/>
      </c>
      <c r="AC23" s="789" t="str">
        <f t="shared" si="7"/>
        <v/>
      </c>
      <c r="AD23" s="268"/>
      <c r="AE23" s="268"/>
      <c r="AF23" s="268"/>
      <c r="AG23" s="44"/>
      <c r="AH23" s="44"/>
      <c r="AI23" s="44"/>
      <c r="AJ23" s="44"/>
      <c r="AK23" s="44"/>
      <c r="AL23" s="44"/>
      <c r="AM23" s="44"/>
      <c r="AN23" s="44"/>
      <c r="AO23" s="44"/>
      <c r="AP23" s="44"/>
    </row>
    <row r="24" spans="1:42" ht="20.100000000000001" hidden="1" customHeight="1" outlineLevel="1">
      <c r="A24" s="1077" t="s">
        <v>527</v>
      </c>
      <c r="C24" s="284">
        <v>10</v>
      </c>
      <c r="D24" s="874"/>
      <c r="E24" s="871"/>
      <c r="F24" s="872"/>
      <c r="G24" s="873"/>
      <c r="H24" s="812"/>
      <c r="I24" s="811"/>
      <c r="J24" s="811"/>
      <c r="K24" s="301">
        <f t="shared" si="3"/>
        <v>0</v>
      </c>
      <c r="L24" s="302">
        <f t="shared" si="8"/>
        <v>0</v>
      </c>
      <c r="M24" s="875"/>
      <c r="N24" s="813"/>
      <c r="O24" s="303">
        <f t="shared" si="4"/>
        <v>0</v>
      </c>
      <c r="P24" s="304">
        <f t="shared" si="0"/>
        <v>0</v>
      </c>
      <c r="Q24" s="879"/>
      <c r="R24" s="305">
        <f t="shared" si="1"/>
        <v>0</v>
      </c>
      <c r="S24" s="25" t="str">
        <f t="shared" si="5"/>
        <v/>
      </c>
      <c r="T24" s="264"/>
      <c r="U24" s="263"/>
      <c r="V24" s="263"/>
      <c r="W24" s="263"/>
      <c r="X24" s="790"/>
      <c r="Y24" s="263"/>
      <c r="Z24" s="790" t="str">
        <f t="shared" si="6"/>
        <v/>
      </c>
      <c r="AA24" s="263"/>
      <c r="AB24" s="789" t="str">
        <f t="shared" si="2"/>
        <v/>
      </c>
      <c r="AC24" s="789" t="str">
        <f t="shared" si="7"/>
        <v/>
      </c>
      <c r="AD24" s="268"/>
      <c r="AE24" s="268"/>
      <c r="AF24" s="268"/>
      <c r="AG24" s="44"/>
      <c r="AH24" s="44"/>
      <c r="AI24" s="44"/>
      <c r="AJ24" s="44"/>
      <c r="AK24" s="44"/>
      <c r="AL24" s="44"/>
      <c r="AM24" s="44"/>
      <c r="AN24" s="44"/>
      <c r="AO24" s="44"/>
      <c r="AP24" s="44"/>
    </row>
    <row r="25" spans="1:42" ht="20.100000000000001" hidden="1" customHeight="1" outlineLevel="1">
      <c r="A25" s="1078"/>
      <c r="C25" s="284">
        <v>11</v>
      </c>
      <c r="D25" s="874"/>
      <c r="E25" s="871"/>
      <c r="F25" s="872"/>
      <c r="G25" s="873"/>
      <c r="H25" s="812"/>
      <c r="I25" s="811"/>
      <c r="J25" s="811"/>
      <c r="K25" s="301">
        <f t="shared" si="3"/>
        <v>0</v>
      </c>
      <c r="L25" s="302">
        <f t="shared" si="8"/>
        <v>0</v>
      </c>
      <c r="M25" s="875"/>
      <c r="N25" s="813"/>
      <c r="O25" s="303">
        <f t="shared" si="4"/>
        <v>0</v>
      </c>
      <c r="P25" s="304">
        <f t="shared" si="0"/>
        <v>0</v>
      </c>
      <c r="Q25" s="879"/>
      <c r="R25" s="305">
        <f t="shared" si="1"/>
        <v>0</v>
      </c>
      <c r="S25" s="25" t="str">
        <f t="shared" si="5"/>
        <v/>
      </c>
      <c r="T25" s="264"/>
      <c r="U25" s="263"/>
      <c r="V25" s="263"/>
      <c r="W25" s="263"/>
      <c r="X25" s="790"/>
      <c r="Y25" s="263"/>
      <c r="Z25" s="790" t="str">
        <f t="shared" si="6"/>
        <v/>
      </c>
      <c r="AA25" s="263"/>
      <c r="AB25" s="789" t="str">
        <f t="shared" si="2"/>
        <v/>
      </c>
      <c r="AC25" s="789" t="str">
        <f t="shared" si="7"/>
        <v/>
      </c>
      <c r="AD25" s="268"/>
      <c r="AE25" s="268"/>
      <c r="AF25" s="268"/>
      <c r="AG25" s="44"/>
      <c r="AH25" s="44"/>
      <c r="AI25" s="44"/>
      <c r="AJ25" s="44"/>
      <c r="AK25" s="44"/>
      <c r="AL25" s="44"/>
      <c r="AM25" s="44"/>
      <c r="AN25" s="44"/>
      <c r="AO25" s="44"/>
      <c r="AP25" s="44"/>
    </row>
    <row r="26" spans="1:42" ht="20.100000000000001" hidden="1" customHeight="1" outlineLevel="1">
      <c r="A26" s="1078"/>
      <c r="C26" s="284">
        <v>12</v>
      </c>
      <c r="D26" s="874"/>
      <c r="E26" s="871"/>
      <c r="F26" s="872"/>
      <c r="G26" s="873"/>
      <c r="H26" s="812"/>
      <c r="I26" s="811"/>
      <c r="J26" s="811"/>
      <c r="K26" s="301">
        <f t="shared" si="3"/>
        <v>0</v>
      </c>
      <c r="L26" s="302">
        <f t="shared" si="8"/>
        <v>0</v>
      </c>
      <c r="M26" s="875"/>
      <c r="N26" s="813"/>
      <c r="O26" s="303">
        <f t="shared" si="4"/>
        <v>0</v>
      </c>
      <c r="P26" s="304">
        <f t="shared" si="0"/>
        <v>0</v>
      </c>
      <c r="Q26" s="879"/>
      <c r="R26" s="305">
        <f t="shared" si="1"/>
        <v>0</v>
      </c>
      <c r="S26" s="25" t="str">
        <f t="shared" si="5"/>
        <v/>
      </c>
      <c r="T26" s="264"/>
      <c r="U26" s="263"/>
      <c r="V26" s="263"/>
      <c r="W26" s="263"/>
      <c r="X26" s="790"/>
      <c r="Y26" s="263"/>
      <c r="Z26" s="790" t="str">
        <f t="shared" si="6"/>
        <v/>
      </c>
      <c r="AA26" s="263"/>
      <c r="AB26" s="789" t="str">
        <f t="shared" si="2"/>
        <v/>
      </c>
      <c r="AC26" s="789" t="str">
        <f t="shared" si="7"/>
        <v/>
      </c>
      <c r="AD26" s="268"/>
      <c r="AE26" s="268"/>
      <c r="AF26" s="268"/>
      <c r="AG26" s="44"/>
      <c r="AH26" s="44"/>
      <c r="AI26" s="44"/>
      <c r="AJ26" s="44"/>
      <c r="AK26" s="44"/>
      <c r="AL26" s="44"/>
      <c r="AM26" s="44"/>
      <c r="AN26" s="44"/>
      <c r="AO26" s="44"/>
      <c r="AP26" s="44"/>
    </row>
    <row r="27" spans="1:42" ht="20.100000000000001" hidden="1" customHeight="1" outlineLevel="1">
      <c r="A27" s="1078"/>
      <c r="C27" s="284">
        <v>13</v>
      </c>
      <c r="D27" s="874"/>
      <c r="E27" s="871"/>
      <c r="F27" s="872"/>
      <c r="G27" s="873"/>
      <c r="H27" s="812"/>
      <c r="I27" s="811"/>
      <c r="J27" s="811"/>
      <c r="K27" s="301">
        <f t="shared" si="3"/>
        <v>0</v>
      </c>
      <c r="L27" s="302">
        <f t="shared" si="8"/>
        <v>0</v>
      </c>
      <c r="M27" s="875"/>
      <c r="N27" s="813"/>
      <c r="O27" s="303">
        <f t="shared" si="4"/>
        <v>0</v>
      </c>
      <c r="P27" s="304">
        <f t="shared" si="0"/>
        <v>0</v>
      </c>
      <c r="Q27" s="879"/>
      <c r="R27" s="305">
        <f t="shared" si="1"/>
        <v>0</v>
      </c>
      <c r="S27" s="25" t="str">
        <f t="shared" si="5"/>
        <v/>
      </c>
      <c r="T27" s="264"/>
      <c r="U27" s="263"/>
      <c r="V27" s="263"/>
      <c r="W27" s="263"/>
      <c r="X27" s="790"/>
      <c r="Y27" s="263"/>
      <c r="Z27" s="790" t="str">
        <f t="shared" si="6"/>
        <v/>
      </c>
      <c r="AA27" s="263"/>
      <c r="AB27" s="789" t="str">
        <f t="shared" si="2"/>
        <v/>
      </c>
      <c r="AC27" s="789" t="str">
        <f t="shared" si="7"/>
        <v/>
      </c>
      <c r="AD27" s="268"/>
      <c r="AE27" s="268"/>
      <c r="AF27" s="268"/>
      <c r="AG27" s="44"/>
      <c r="AH27" s="44"/>
      <c r="AI27" s="44"/>
      <c r="AJ27" s="44"/>
      <c r="AK27" s="44"/>
      <c r="AL27" s="44"/>
      <c r="AM27" s="44"/>
      <c r="AN27" s="44"/>
      <c r="AO27" s="44"/>
      <c r="AP27" s="44"/>
    </row>
    <row r="28" spans="1:42" ht="20.100000000000001" hidden="1" customHeight="1" outlineLevel="1">
      <c r="A28" s="1079"/>
      <c r="C28" s="284">
        <v>14</v>
      </c>
      <c r="D28" s="874"/>
      <c r="E28" s="871"/>
      <c r="F28" s="872"/>
      <c r="G28" s="873"/>
      <c r="H28" s="812"/>
      <c r="I28" s="811"/>
      <c r="J28" s="811"/>
      <c r="K28" s="301">
        <f t="shared" si="3"/>
        <v>0</v>
      </c>
      <c r="L28" s="302">
        <f t="shared" si="8"/>
        <v>0</v>
      </c>
      <c r="M28" s="875"/>
      <c r="N28" s="813"/>
      <c r="O28" s="303">
        <f t="shared" si="4"/>
        <v>0</v>
      </c>
      <c r="P28" s="304">
        <f t="shared" si="0"/>
        <v>0</v>
      </c>
      <c r="Q28" s="879"/>
      <c r="R28" s="305">
        <f t="shared" si="1"/>
        <v>0</v>
      </c>
      <c r="S28" s="25" t="str">
        <f t="shared" si="5"/>
        <v/>
      </c>
      <c r="T28" s="264"/>
      <c r="U28" s="263"/>
      <c r="V28" s="263"/>
      <c r="W28" s="263"/>
      <c r="X28" s="790"/>
      <c r="Y28" s="263"/>
      <c r="Z28" s="790" t="str">
        <f t="shared" si="6"/>
        <v/>
      </c>
      <c r="AA28" s="263"/>
      <c r="AB28" s="789" t="str">
        <f t="shared" si="2"/>
        <v/>
      </c>
      <c r="AC28" s="789" t="str">
        <f t="shared" si="7"/>
        <v/>
      </c>
      <c r="AD28" s="268"/>
      <c r="AE28" s="268"/>
      <c r="AF28" s="268"/>
      <c r="AG28" s="44"/>
      <c r="AH28" s="44"/>
      <c r="AI28" s="44"/>
      <c r="AJ28" s="44"/>
      <c r="AK28" s="44"/>
      <c r="AL28" s="44"/>
      <c r="AM28" s="44"/>
      <c r="AN28" s="44"/>
      <c r="AO28" s="44"/>
      <c r="AP28" s="44"/>
    </row>
    <row r="29" spans="1:42" ht="20.100000000000001" hidden="1" customHeight="1" outlineLevel="1">
      <c r="A29" s="969"/>
      <c r="C29" s="284">
        <v>15</v>
      </c>
      <c r="D29" s="874"/>
      <c r="E29" s="871"/>
      <c r="F29" s="872"/>
      <c r="G29" s="873"/>
      <c r="H29" s="812"/>
      <c r="I29" s="811"/>
      <c r="J29" s="811"/>
      <c r="K29" s="301">
        <f t="shared" si="3"/>
        <v>0</v>
      </c>
      <c r="L29" s="302">
        <f t="shared" si="8"/>
        <v>0</v>
      </c>
      <c r="M29" s="875"/>
      <c r="N29" s="813"/>
      <c r="O29" s="303">
        <f t="shared" si="4"/>
        <v>0</v>
      </c>
      <c r="P29" s="304">
        <f t="shared" si="0"/>
        <v>0</v>
      </c>
      <c r="Q29" s="879"/>
      <c r="R29" s="305">
        <f t="shared" si="1"/>
        <v>0</v>
      </c>
      <c r="S29" s="25" t="str">
        <f t="shared" si="5"/>
        <v/>
      </c>
      <c r="T29" s="264"/>
      <c r="U29" s="263"/>
      <c r="V29" s="263"/>
      <c r="W29" s="263"/>
      <c r="X29" s="790"/>
      <c r="Y29" s="263"/>
      <c r="Z29" s="790" t="str">
        <f t="shared" si="6"/>
        <v/>
      </c>
      <c r="AA29" s="263"/>
      <c r="AB29" s="789" t="str">
        <f t="shared" si="2"/>
        <v/>
      </c>
      <c r="AC29" s="789" t="str">
        <f t="shared" si="7"/>
        <v/>
      </c>
      <c r="AD29" s="268"/>
      <c r="AE29" s="268"/>
      <c r="AF29" s="268"/>
      <c r="AG29" s="44"/>
      <c r="AH29" s="44"/>
      <c r="AI29" s="44"/>
      <c r="AJ29" s="44"/>
      <c r="AK29" s="44"/>
      <c r="AL29" s="44"/>
      <c r="AM29" s="44"/>
      <c r="AN29" s="44"/>
      <c r="AO29" s="44"/>
      <c r="AP29" s="44"/>
    </row>
    <row r="30" spans="1:42" ht="20.100000000000001" hidden="1" customHeight="1" outlineLevel="1">
      <c r="A30" s="969"/>
      <c r="C30" s="284">
        <v>16</v>
      </c>
      <c r="D30" s="874"/>
      <c r="E30" s="871"/>
      <c r="F30" s="872"/>
      <c r="G30" s="873"/>
      <c r="H30" s="812"/>
      <c r="I30" s="811"/>
      <c r="J30" s="811"/>
      <c r="K30" s="301">
        <f t="shared" si="3"/>
        <v>0</v>
      </c>
      <c r="L30" s="302">
        <f t="shared" si="8"/>
        <v>0</v>
      </c>
      <c r="M30" s="875"/>
      <c r="N30" s="813"/>
      <c r="O30" s="303">
        <f t="shared" si="4"/>
        <v>0</v>
      </c>
      <c r="P30" s="304">
        <f t="shared" si="0"/>
        <v>0</v>
      </c>
      <c r="Q30" s="879"/>
      <c r="R30" s="305">
        <f t="shared" si="1"/>
        <v>0</v>
      </c>
      <c r="S30" s="25" t="str">
        <f t="shared" si="5"/>
        <v/>
      </c>
      <c r="T30" s="264"/>
      <c r="U30" s="263"/>
      <c r="V30" s="263"/>
      <c r="W30" s="263"/>
      <c r="X30" s="790"/>
      <c r="Y30" s="263"/>
      <c r="Z30" s="790" t="str">
        <f t="shared" si="6"/>
        <v/>
      </c>
      <c r="AA30" s="263"/>
      <c r="AB30" s="789" t="str">
        <f t="shared" si="2"/>
        <v/>
      </c>
      <c r="AC30" s="789" t="str">
        <f t="shared" si="7"/>
        <v/>
      </c>
      <c r="AD30" s="268"/>
      <c r="AE30" s="268"/>
      <c r="AF30" s="268"/>
      <c r="AG30" s="44"/>
      <c r="AH30" s="44"/>
      <c r="AI30" s="44"/>
      <c r="AJ30" s="44"/>
      <c r="AK30" s="44"/>
      <c r="AL30" s="44"/>
      <c r="AM30" s="44"/>
      <c r="AN30" s="44"/>
      <c r="AO30" s="44"/>
      <c r="AP30" s="44"/>
    </row>
    <row r="31" spans="1:42" ht="20.100000000000001" hidden="1" customHeight="1" outlineLevel="1">
      <c r="A31" s="969"/>
      <c r="C31" s="284">
        <v>17</v>
      </c>
      <c r="D31" s="874"/>
      <c r="E31" s="871"/>
      <c r="F31" s="872"/>
      <c r="G31" s="873"/>
      <c r="H31" s="812"/>
      <c r="I31" s="811"/>
      <c r="J31" s="811"/>
      <c r="K31" s="301">
        <f t="shared" si="3"/>
        <v>0</v>
      </c>
      <c r="L31" s="302">
        <f t="shared" si="8"/>
        <v>0</v>
      </c>
      <c r="M31" s="876"/>
      <c r="N31" s="813"/>
      <c r="O31" s="303">
        <f t="shared" si="4"/>
        <v>0</v>
      </c>
      <c r="P31" s="304">
        <f t="shared" si="0"/>
        <v>0</v>
      </c>
      <c r="Q31" s="879"/>
      <c r="R31" s="305">
        <f t="shared" si="1"/>
        <v>0</v>
      </c>
      <c r="S31" s="25" t="str">
        <f t="shared" si="5"/>
        <v/>
      </c>
      <c r="T31" s="264"/>
      <c r="U31" s="263"/>
      <c r="V31" s="263"/>
      <c r="W31" s="263"/>
      <c r="X31" s="790"/>
      <c r="Y31" s="263"/>
      <c r="Z31" s="790" t="str">
        <f t="shared" si="6"/>
        <v/>
      </c>
      <c r="AA31" s="263"/>
      <c r="AB31" s="789" t="str">
        <f t="shared" si="2"/>
        <v/>
      </c>
      <c r="AC31" s="789" t="str">
        <f t="shared" si="7"/>
        <v/>
      </c>
      <c r="AD31" s="268"/>
      <c r="AE31" s="268"/>
      <c r="AF31" s="268"/>
      <c r="AG31" s="44"/>
      <c r="AH31" s="44"/>
      <c r="AI31" s="44"/>
      <c r="AJ31" s="44"/>
      <c r="AK31" s="44"/>
      <c r="AL31" s="44"/>
      <c r="AM31" s="44"/>
      <c r="AN31" s="44"/>
      <c r="AO31" s="44"/>
      <c r="AP31" s="44"/>
    </row>
    <row r="32" spans="1:42" ht="20.100000000000001" hidden="1" customHeight="1" outlineLevel="1">
      <c r="A32" s="969"/>
      <c r="C32" s="284">
        <v>18</v>
      </c>
      <c r="D32" s="874"/>
      <c r="E32" s="871"/>
      <c r="F32" s="872"/>
      <c r="G32" s="873"/>
      <c r="H32" s="812"/>
      <c r="I32" s="811"/>
      <c r="J32" s="811"/>
      <c r="K32" s="301">
        <f t="shared" si="3"/>
        <v>0</v>
      </c>
      <c r="L32" s="302">
        <f t="shared" si="8"/>
        <v>0</v>
      </c>
      <c r="M32" s="875"/>
      <c r="N32" s="813"/>
      <c r="O32" s="303">
        <f t="shared" si="4"/>
        <v>0</v>
      </c>
      <c r="P32" s="304">
        <f t="shared" si="0"/>
        <v>0</v>
      </c>
      <c r="Q32" s="879"/>
      <c r="R32" s="305">
        <f t="shared" si="1"/>
        <v>0</v>
      </c>
      <c r="S32" s="25" t="str">
        <f t="shared" si="5"/>
        <v/>
      </c>
      <c r="T32" s="264"/>
      <c r="U32" s="263"/>
      <c r="V32" s="263"/>
      <c r="W32" s="263"/>
      <c r="X32" s="790"/>
      <c r="Y32" s="263"/>
      <c r="Z32" s="790" t="str">
        <f t="shared" si="6"/>
        <v/>
      </c>
      <c r="AA32" s="263"/>
      <c r="AB32" s="789" t="str">
        <f t="shared" si="2"/>
        <v/>
      </c>
      <c r="AC32" s="789" t="str">
        <f t="shared" si="7"/>
        <v/>
      </c>
      <c r="AD32" s="268"/>
      <c r="AE32" s="268"/>
      <c r="AF32" s="268"/>
      <c r="AG32" s="44"/>
      <c r="AH32" s="44"/>
      <c r="AI32" s="44"/>
      <c r="AJ32" s="44"/>
      <c r="AK32" s="44"/>
      <c r="AL32" s="44"/>
      <c r="AM32" s="44"/>
      <c r="AN32" s="44"/>
      <c r="AO32" s="44"/>
      <c r="AP32" s="44"/>
    </row>
    <row r="33" spans="1:42" ht="20.100000000000001" hidden="1" customHeight="1" outlineLevel="1">
      <c r="A33" s="969"/>
      <c r="C33" s="284">
        <v>19</v>
      </c>
      <c r="D33" s="874"/>
      <c r="E33" s="871"/>
      <c r="F33" s="872"/>
      <c r="G33" s="873"/>
      <c r="H33" s="812"/>
      <c r="I33" s="811"/>
      <c r="J33" s="811"/>
      <c r="K33" s="301">
        <f t="shared" si="3"/>
        <v>0</v>
      </c>
      <c r="L33" s="302">
        <f t="shared" si="8"/>
        <v>0</v>
      </c>
      <c r="M33" s="875"/>
      <c r="N33" s="813"/>
      <c r="O33" s="303">
        <f t="shared" si="4"/>
        <v>0</v>
      </c>
      <c r="P33" s="304">
        <f t="shared" si="0"/>
        <v>0</v>
      </c>
      <c r="Q33" s="879"/>
      <c r="R33" s="305">
        <f t="shared" si="1"/>
        <v>0</v>
      </c>
      <c r="S33" s="25" t="str">
        <f t="shared" si="5"/>
        <v/>
      </c>
      <c r="T33" s="264"/>
      <c r="U33" s="263"/>
      <c r="V33" s="263"/>
      <c r="W33" s="263"/>
      <c r="X33" s="790"/>
      <c r="Y33" s="263"/>
      <c r="Z33" s="790" t="str">
        <f t="shared" si="6"/>
        <v/>
      </c>
      <c r="AA33" s="263"/>
      <c r="AB33" s="789" t="str">
        <f t="shared" si="2"/>
        <v/>
      </c>
      <c r="AC33" s="789" t="str">
        <f t="shared" si="7"/>
        <v/>
      </c>
      <c r="AD33" s="268"/>
      <c r="AE33" s="268"/>
      <c r="AF33" s="268"/>
      <c r="AG33" s="44"/>
      <c r="AH33" s="44"/>
      <c r="AI33" s="44"/>
      <c r="AJ33" s="44"/>
      <c r="AK33" s="44"/>
      <c r="AL33" s="44"/>
      <c r="AM33" s="44"/>
      <c r="AN33" s="44"/>
      <c r="AO33" s="44"/>
      <c r="AP33" s="44"/>
    </row>
    <row r="34" spans="1:42" ht="20.100000000000001" hidden="1" customHeight="1" outlineLevel="1">
      <c r="A34" s="969"/>
      <c r="C34" s="284">
        <v>20</v>
      </c>
      <c r="D34" s="874"/>
      <c r="E34" s="871"/>
      <c r="F34" s="872"/>
      <c r="G34" s="873"/>
      <c r="H34" s="812"/>
      <c r="I34" s="811"/>
      <c r="J34" s="811"/>
      <c r="K34" s="301">
        <f t="shared" si="3"/>
        <v>0</v>
      </c>
      <c r="L34" s="302">
        <f>IF(E34*J34&lt;E34*451,K34*L$7,K34*L$6)</f>
        <v>0</v>
      </c>
      <c r="M34" s="875"/>
      <c r="N34" s="813"/>
      <c r="O34" s="303">
        <f t="shared" si="4"/>
        <v>0</v>
      </c>
      <c r="P34" s="304">
        <f t="shared" si="0"/>
        <v>0</v>
      </c>
      <c r="Q34" s="879"/>
      <c r="R34" s="305">
        <f t="shared" si="1"/>
        <v>0</v>
      </c>
      <c r="S34" s="25" t="str">
        <f t="shared" si="5"/>
        <v/>
      </c>
      <c r="T34" s="264"/>
      <c r="U34" s="263"/>
      <c r="V34" s="263"/>
      <c r="W34" s="263"/>
      <c r="X34" s="790"/>
      <c r="Y34" s="263"/>
      <c r="Z34" s="790" t="str">
        <f t="shared" si="6"/>
        <v/>
      </c>
      <c r="AA34" s="263"/>
      <c r="AB34" s="789" t="str">
        <f t="shared" si="2"/>
        <v/>
      </c>
      <c r="AC34" s="789" t="str">
        <f t="shared" si="7"/>
        <v/>
      </c>
      <c r="AD34" s="268"/>
      <c r="AE34" s="268"/>
      <c r="AF34" s="268"/>
      <c r="AG34" s="44"/>
      <c r="AH34" s="44"/>
      <c r="AI34" s="44"/>
      <c r="AJ34" s="44"/>
      <c r="AK34" s="44"/>
      <c r="AL34" s="44"/>
      <c r="AM34" s="44"/>
      <c r="AN34" s="44"/>
      <c r="AO34" s="44"/>
      <c r="AP34" s="44"/>
    </row>
    <row r="35" spans="1:42" ht="20.100000000000001" customHeight="1">
      <c r="A35" s="969"/>
      <c r="C35" s="284">
        <f>IF(SUM(E23:E34)=0,9,21)</f>
        <v>9</v>
      </c>
      <c r="D35" s="306" t="s">
        <v>258</v>
      </c>
      <c r="E35" s="871">
        <v>1</v>
      </c>
      <c r="F35" s="307"/>
      <c r="G35" s="308"/>
      <c r="H35" s="305"/>
      <c r="I35" s="309"/>
      <c r="J35" s="309"/>
      <c r="K35" s="301"/>
      <c r="L35" s="302"/>
      <c r="M35" s="311"/>
      <c r="N35" s="312"/>
      <c r="O35" s="303"/>
      <c r="P35" s="304">
        <f t="shared" si="0"/>
        <v>1</v>
      </c>
      <c r="Q35" s="879"/>
      <c r="R35" s="305">
        <f t="shared" si="1"/>
        <v>0</v>
      </c>
      <c r="S35" s="25"/>
      <c r="T35" s="264"/>
      <c r="U35" s="263"/>
      <c r="V35" s="263"/>
      <c r="W35" s="263"/>
      <c r="X35" s="790"/>
      <c r="Y35" s="263"/>
      <c r="Z35" s="790" t="str">
        <f t="shared" si="6"/>
        <v/>
      </c>
      <c r="AA35" s="263"/>
      <c r="AB35" s="789"/>
      <c r="AC35" s="789"/>
      <c r="AD35" s="268"/>
      <c r="AE35" s="268"/>
      <c r="AF35" s="268"/>
      <c r="AG35" s="44"/>
      <c r="AH35" s="44"/>
      <c r="AI35" s="44"/>
      <c r="AJ35" s="44"/>
      <c r="AK35" s="44"/>
      <c r="AL35" s="44"/>
      <c r="AM35" s="44"/>
      <c r="AN35" s="44"/>
      <c r="AO35" s="44"/>
      <c r="AP35" s="44"/>
    </row>
    <row r="36" spans="1:42" ht="20.100000000000001" customHeight="1">
      <c r="C36" s="291">
        <f>IF(C35=9,10,22)</f>
        <v>10</v>
      </c>
      <c r="D36" s="874" t="s">
        <v>287</v>
      </c>
      <c r="E36" s="871"/>
      <c r="F36" s="872"/>
      <c r="G36" s="873"/>
      <c r="H36" s="812"/>
      <c r="I36" s="811"/>
      <c r="J36" s="811"/>
      <c r="K36" s="301">
        <f t="shared" si="3"/>
        <v>0</v>
      </c>
      <c r="L36" s="302">
        <f>K36</f>
        <v>0</v>
      </c>
      <c r="M36" s="875"/>
      <c r="N36" s="813"/>
      <c r="O36" s="303">
        <f t="shared" si="4"/>
        <v>0</v>
      </c>
      <c r="P36" s="304">
        <f>$E36*(IF($F36="",1,IF($F36="bis",$G36/12,IF($F36="ab",(12-$G36+1)/12,((G36+1)-F36)/12))))</f>
        <v>0</v>
      </c>
      <c r="Q36" s="879"/>
      <c r="R36" s="305">
        <f t="shared" si="1"/>
        <v>0</v>
      </c>
      <c r="S36" s="25" t="str">
        <f t="shared" si="5"/>
        <v/>
      </c>
      <c r="T36" s="264"/>
      <c r="U36" s="263"/>
      <c r="V36" s="263"/>
      <c r="W36" s="263"/>
      <c r="X36" s="790"/>
      <c r="Y36" s="263"/>
      <c r="Z36" s="790" t="str">
        <f t="shared" si="6"/>
        <v/>
      </c>
      <c r="AA36" s="263"/>
      <c r="AB36" s="789" t="str">
        <f t="shared" si="2"/>
        <v/>
      </c>
      <c r="AC36" s="789" t="str">
        <f t="shared" si="7"/>
        <v/>
      </c>
      <c r="AD36" s="268"/>
      <c r="AE36" s="268"/>
      <c r="AF36" s="268"/>
      <c r="AG36" s="44"/>
      <c r="AH36" s="44"/>
      <c r="AI36" s="44"/>
      <c r="AJ36" s="44"/>
      <c r="AK36" s="44"/>
      <c r="AL36" s="44"/>
      <c r="AM36" s="44"/>
      <c r="AN36" s="44"/>
      <c r="AO36" s="44"/>
      <c r="AP36" s="44"/>
    </row>
    <row r="37" spans="1:42" ht="20.100000000000001" customHeight="1">
      <c r="C37" s="291">
        <f>IF(C36=10,11,23)</f>
        <v>11</v>
      </c>
      <c r="D37" s="874" t="s">
        <v>287</v>
      </c>
      <c r="E37" s="871"/>
      <c r="F37" s="872"/>
      <c r="G37" s="877"/>
      <c r="H37" s="812"/>
      <c r="I37" s="811"/>
      <c r="J37" s="811"/>
      <c r="K37" s="301">
        <f t="shared" si="3"/>
        <v>0</v>
      </c>
      <c r="L37" s="302">
        <f>K37</f>
        <v>0</v>
      </c>
      <c r="M37" s="875"/>
      <c r="N37" s="813"/>
      <c r="O37" s="303">
        <f t="shared" si="4"/>
        <v>0</v>
      </c>
      <c r="P37" s="304">
        <f>$E37*(IF($F37="",1,IF($F37="bis",$G37/12,IF($F37="ab",(12-$G37+1)/12,((G37+1)-F37)/12))))</f>
        <v>0</v>
      </c>
      <c r="Q37" s="879"/>
      <c r="R37" s="305">
        <f>P37*Q37</f>
        <v>0</v>
      </c>
      <c r="S37" s="25" t="str">
        <f t="shared" si="5"/>
        <v/>
      </c>
      <c r="T37" s="264"/>
      <c r="U37" s="263"/>
      <c r="V37" s="263"/>
      <c r="W37" s="263"/>
      <c r="X37" s="790"/>
      <c r="Y37" s="263"/>
      <c r="Z37" s="790" t="str">
        <f t="shared" si="6"/>
        <v/>
      </c>
      <c r="AA37" s="263"/>
      <c r="AB37" s="789" t="str">
        <f t="shared" si="2"/>
        <v/>
      </c>
      <c r="AC37" s="789" t="str">
        <f t="shared" si="7"/>
        <v/>
      </c>
      <c r="AD37" s="268"/>
      <c r="AE37" s="268"/>
      <c r="AF37" s="268"/>
      <c r="AG37" s="44"/>
      <c r="AH37" s="44"/>
      <c r="AI37" s="44"/>
      <c r="AJ37" s="44"/>
      <c r="AK37" s="44"/>
      <c r="AL37" s="44"/>
      <c r="AM37" s="44"/>
      <c r="AN37" s="44"/>
      <c r="AO37" s="44"/>
      <c r="AP37" s="44"/>
    </row>
    <row r="38" spans="1:42" ht="20.100000000000001" customHeight="1">
      <c r="C38" s="291">
        <f>IF(C37=11,12,24)</f>
        <v>12</v>
      </c>
      <c r="D38" s="874" t="s">
        <v>287</v>
      </c>
      <c r="E38" s="871"/>
      <c r="F38" s="878"/>
      <c r="G38" s="873"/>
      <c r="H38" s="814"/>
      <c r="I38" s="811"/>
      <c r="J38" s="811"/>
      <c r="K38" s="301">
        <f t="shared" si="3"/>
        <v>0</v>
      </c>
      <c r="L38" s="302">
        <f>K38</f>
        <v>0</v>
      </c>
      <c r="M38" s="875"/>
      <c r="N38" s="813"/>
      <c r="O38" s="303">
        <f t="shared" si="4"/>
        <v>0</v>
      </c>
      <c r="P38" s="304">
        <f>$E38*(IF($F38="",1,IF($F38="bis",$G38/12,IF($F38="ab",(12-$G38+1)/12,((G38+1)-F38)/12))))</f>
        <v>0</v>
      </c>
      <c r="Q38" s="879"/>
      <c r="R38" s="305">
        <f>P38*Q38</f>
        <v>0</v>
      </c>
      <c r="S38" s="25" t="str">
        <f t="shared" si="5"/>
        <v/>
      </c>
      <c r="T38" s="264"/>
      <c r="U38" s="263"/>
      <c r="V38" s="263"/>
      <c r="W38" s="263"/>
      <c r="X38" s="790"/>
      <c r="Y38" s="263"/>
      <c r="Z38" s="790" t="str">
        <f t="shared" si="6"/>
        <v/>
      </c>
      <c r="AA38" s="263"/>
      <c r="AB38" s="789" t="str">
        <f t="shared" si="2"/>
        <v/>
      </c>
      <c r="AC38" s="789" t="str">
        <f t="shared" si="7"/>
        <v/>
      </c>
      <c r="AD38" s="268"/>
      <c r="AE38" s="268"/>
      <c r="AF38" s="268"/>
      <c r="AG38" s="44"/>
      <c r="AH38" s="44"/>
      <c r="AI38" s="44"/>
      <c r="AJ38" s="44"/>
      <c r="AK38" s="44"/>
      <c r="AL38" s="44"/>
      <c r="AM38" s="44"/>
      <c r="AN38" s="44"/>
      <c r="AO38" s="44"/>
      <c r="AP38" s="44"/>
    </row>
    <row r="39" spans="1:42" s="15" customFormat="1" ht="20.100000000000001" customHeight="1">
      <c r="C39" s="313" t="s">
        <v>9</v>
      </c>
      <c r="D39" s="314"/>
      <c r="E39" s="315">
        <f>SUM(E15:E38)</f>
        <v>1</v>
      </c>
      <c r="F39" s="316"/>
      <c r="G39" s="317"/>
      <c r="H39" s="317"/>
      <c r="I39" s="318"/>
      <c r="J39" s="318"/>
      <c r="K39" s="319">
        <f t="shared" ref="K39:P39" si="9">SUM(K15:K38)</f>
        <v>0</v>
      </c>
      <c r="L39" s="319">
        <f t="shared" si="9"/>
        <v>0</v>
      </c>
      <c r="M39" s="320">
        <f t="shared" si="9"/>
        <v>0</v>
      </c>
      <c r="N39" s="320">
        <f t="shared" si="9"/>
        <v>0</v>
      </c>
      <c r="O39" s="321">
        <f t="shared" si="9"/>
        <v>0</v>
      </c>
      <c r="P39" s="317">
        <f t="shared" si="9"/>
        <v>1</v>
      </c>
      <c r="Q39" s="317"/>
      <c r="R39" s="322">
        <f>SUM(R15:R38)</f>
        <v>0</v>
      </c>
      <c r="S39" s="323"/>
      <c r="T39" s="324"/>
      <c r="U39" s="323"/>
      <c r="V39" s="323"/>
      <c r="W39" s="323"/>
      <c r="X39" s="323"/>
      <c r="Y39" s="323"/>
      <c r="Z39" s="323"/>
      <c r="AA39" s="323"/>
      <c r="AB39" s="323"/>
      <c r="AC39" s="325"/>
      <c r="AD39" s="325"/>
      <c r="AE39" s="325"/>
      <c r="AF39" s="325"/>
      <c r="AG39" s="45"/>
      <c r="AH39" s="45"/>
      <c r="AI39" s="45"/>
      <c r="AJ39" s="45"/>
      <c r="AK39" s="45"/>
      <c r="AL39" s="45"/>
      <c r="AM39" s="44"/>
      <c r="AN39" s="44"/>
      <c r="AO39" s="44"/>
      <c r="AP39" s="44"/>
    </row>
    <row r="40" spans="1:42" ht="20.65" customHeight="1">
      <c r="C40" s="258"/>
      <c r="D40" s="326"/>
      <c r="E40" s="259"/>
      <c r="F40" s="258"/>
      <c r="G40" s="258"/>
      <c r="H40" s="258"/>
      <c r="I40" s="258"/>
      <c r="J40" s="258"/>
      <c r="K40" s="258"/>
      <c r="L40" s="327" t="s">
        <v>17</v>
      </c>
      <c r="M40" s="328"/>
      <c r="N40" s="328"/>
      <c r="O40" s="815"/>
      <c r="P40" s="258"/>
      <c r="Q40" s="258"/>
      <c r="R40" s="258"/>
      <c r="S40" s="263"/>
      <c r="T40" s="264"/>
      <c r="U40" s="263"/>
      <c r="V40" s="263"/>
      <c r="W40" s="263"/>
      <c r="X40" s="263"/>
      <c r="Y40" s="263"/>
      <c r="Z40" s="263"/>
      <c r="AA40" s="263"/>
      <c r="AB40" s="263"/>
      <c r="AC40" s="268"/>
      <c r="AD40" s="268"/>
      <c r="AE40" s="268"/>
      <c r="AF40" s="268"/>
      <c r="AG40" s="44"/>
      <c r="AH40" s="44"/>
      <c r="AI40" s="44"/>
      <c r="AJ40" s="44"/>
      <c r="AK40" s="44"/>
      <c r="AL40" s="44"/>
      <c r="AM40" s="44"/>
      <c r="AN40" s="44"/>
      <c r="AO40" s="44"/>
      <c r="AP40" s="44"/>
    </row>
    <row r="41" spans="1:42" ht="20.65" customHeight="1" thickBot="1">
      <c r="C41" s="258"/>
      <c r="D41" s="258"/>
      <c r="E41" s="259"/>
      <c r="F41" s="258"/>
      <c r="G41" s="258"/>
      <c r="H41" s="258"/>
      <c r="I41" s="258"/>
      <c r="J41" s="258"/>
      <c r="K41" s="258"/>
      <c r="L41" s="329" t="s">
        <v>107</v>
      </c>
      <c r="M41" s="330"/>
      <c r="N41" s="330"/>
      <c r="O41" s="816"/>
      <c r="P41" s="258"/>
      <c r="Q41" s="258"/>
      <c r="R41" s="258"/>
      <c r="S41" s="263"/>
      <c r="T41" s="264"/>
      <c r="U41" s="263"/>
      <c r="V41" s="263"/>
      <c r="W41" s="263"/>
      <c r="X41" s="263"/>
      <c r="Y41" s="263"/>
      <c r="Z41" s="263"/>
      <c r="AA41" s="263"/>
      <c r="AB41" s="263"/>
      <c r="AC41" s="268"/>
      <c r="AD41" s="268"/>
      <c r="AE41" s="268"/>
      <c r="AF41" s="268"/>
      <c r="AG41" s="44"/>
      <c r="AH41" s="44"/>
      <c r="AI41" s="44"/>
      <c r="AJ41" s="44"/>
      <c r="AK41" s="44"/>
      <c r="AL41" s="44"/>
      <c r="AM41" s="44"/>
      <c r="AN41" s="44"/>
      <c r="AO41" s="44"/>
      <c r="AP41" s="44"/>
    </row>
    <row r="42" spans="1:42" ht="20.65" customHeight="1" collapsed="1" thickTop="1" thickBot="1">
      <c r="C42" s="258"/>
      <c r="D42" s="258"/>
      <c r="E42" s="259"/>
      <c r="F42" s="258"/>
      <c r="G42" s="258"/>
      <c r="H42" s="258"/>
      <c r="I42" s="258"/>
      <c r="J42" s="258"/>
      <c r="K42" s="258"/>
      <c r="L42" s="331" t="s">
        <v>18</v>
      </c>
      <c r="M42" s="332"/>
      <c r="N42" s="332"/>
      <c r="O42" s="333">
        <f>ROUND(O39+O40+O41,-2)</f>
        <v>0</v>
      </c>
      <c r="P42" s="258"/>
      <c r="Q42" s="258"/>
      <c r="R42" s="258"/>
      <c r="S42" s="263"/>
      <c r="T42" s="264"/>
      <c r="U42" s="263"/>
      <c r="V42" s="263"/>
      <c r="W42" s="263"/>
      <c r="X42" s="263"/>
      <c r="Y42" s="263"/>
      <c r="Z42" s="263"/>
      <c r="AA42" s="263"/>
      <c r="AB42" s="263"/>
      <c r="AC42" s="268"/>
      <c r="AD42" s="268"/>
      <c r="AE42" s="268"/>
      <c r="AF42" s="268"/>
      <c r="AG42" s="44"/>
      <c r="AH42" s="44"/>
      <c r="AI42" s="44"/>
      <c r="AJ42" s="44"/>
      <c r="AK42" s="44"/>
      <c r="AL42" s="44"/>
      <c r="AM42" s="44"/>
      <c r="AN42" s="44"/>
      <c r="AO42" s="44"/>
      <c r="AP42" s="44"/>
    </row>
    <row r="43" spans="1:42" ht="20.65" hidden="1" customHeight="1" outlineLevel="1" thickTop="1">
      <c r="A43" s="1092" t="s">
        <v>526</v>
      </c>
      <c r="C43" s="258"/>
      <c r="D43" s="258"/>
      <c r="E43" s="259"/>
      <c r="F43" s="258"/>
      <c r="G43" s="258"/>
      <c r="H43" s="258"/>
      <c r="I43" s="258"/>
      <c r="J43" s="258"/>
      <c r="K43" s="258"/>
      <c r="L43" s="334" t="s">
        <v>183</v>
      </c>
      <c r="M43" s="258"/>
      <c r="N43" s="258"/>
      <c r="O43" s="335">
        <f>$R$39</f>
        <v>0</v>
      </c>
      <c r="P43" s="258"/>
      <c r="Q43" s="258"/>
      <c r="R43" s="258"/>
      <c r="S43" s="263"/>
      <c r="T43" s="264"/>
      <c r="U43" s="263"/>
      <c r="V43" s="263"/>
      <c r="W43" s="263"/>
      <c r="X43" s="263"/>
      <c r="Y43" s="263"/>
      <c r="Z43" s="263"/>
      <c r="AA43" s="263"/>
      <c r="AB43" s="263"/>
      <c r="AC43" s="268"/>
      <c r="AD43" s="268"/>
      <c r="AE43" s="268"/>
      <c r="AF43" s="268"/>
      <c r="AG43" s="44"/>
      <c r="AH43" s="44"/>
      <c r="AI43" s="44"/>
      <c r="AJ43" s="44"/>
      <c r="AK43" s="44"/>
      <c r="AL43" s="44"/>
      <c r="AM43" s="44"/>
      <c r="AN43" s="44"/>
      <c r="AO43" s="44"/>
      <c r="AP43" s="44"/>
    </row>
    <row r="44" spans="1:42" ht="20.65" hidden="1" customHeight="1" outlineLevel="1">
      <c r="A44" s="1093"/>
      <c r="C44" s="258"/>
      <c r="D44" s="258"/>
      <c r="E44" s="259"/>
      <c r="F44" s="258"/>
      <c r="G44" s="258"/>
      <c r="H44" s="258"/>
      <c r="I44" s="258"/>
      <c r="J44" s="258"/>
      <c r="K44" s="258"/>
      <c r="L44" s="327" t="s">
        <v>19</v>
      </c>
      <c r="M44" s="328"/>
      <c r="N44" s="328"/>
      <c r="O44" s="336">
        <f>Rentabilität!$E$21</f>
        <v>100000</v>
      </c>
      <c r="P44" s="258"/>
      <c r="Q44" s="258"/>
      <c r="R44" s="258"/>
      <c r="S44" s="263"/>
      <c r="T44" s="264"/>
      <c r="U44" s="263"/>
      <c r="V44" s="263"/>
      <c r="W44" s="263"/>
      <c r="X44" s="263"/>
      <c r="Y44" s="263"/>
      <c r="Z44" s="263"/>
      <c r="AA44" s="263"/>
      <c r="AB44" s="263"/>
      <c r="AC44" s="268"/>
      <c r="AD44" s="268"/>
      <c r="AE44" s="268"/>
      <c r="AF44" s="268"/>
      <c r="AG44" s="44"/>
      <c r="AH44" s="44"/>
      <c r="AI44" s="44"/>
      <c r="AJ44" s="44"/>
      <c r="AK44" s="44"/>
      <c r="AL44" s="44"/>
      <c r="AM44" s="44"/>
      <c r="AN44" s="44"/>
      <c r="AO44" s="44"/>
      <c r="AP44" s="44"/>
    </row>
    <row r="45" spans="1:42" ht="20.65" hidden="1" customHeight="1" outlineLevel="1" thickBot="1">
      <c r="A45" s="1093"/>
      <c r="C45" s="258"/>
      <c r="D45" s="258"/>
      <c r="E45" s="259"/>
      <c r="F45" s="258"/>
      <c r="G45" s="258"/>
      <c r="H45" s="258"/>
      <c r="I45" s="258"/>
      <c r="J45" s="258"/>
      <c r="K45" s="258"/>
      <c r="L45" s="337" t="s">
        <v>186</v>
      </c>
      <c r="M45" s="338"/>
      <c r="N45" s="328"/>
      <c r="O45" s="336">
        <f>Rentabilität!$E$22</f>
        <v>0</v>
      </c>
      <c r="P45" s="258"/>
      <c r="Q45" s="258"/>
      <c r="R45" s="258"/>
      <c r="S45" s="263"/>
      <c r="T45" s="264"/>
      <c r="U45" s="263"/>
      <c r="V45" s="263"/>
      <c r="W45" s="263"/>
      <c r="X45" s="263"/>
      <c r="Y45" s="263"/>
      <c r="Z45" s="263"/>
      <c r="AA45" s="263"/>
      <c r="AB45" s="263"/>
      <c r="AC45" s="268"/>
      <c r="AD45" s="268"/>
      <c r="AE45" s="268"/>
      <c r="AF45" s="268"/>
      <c r="AG45" s="44"/>
      <c r="AH45" s="44"/>
      <c r="AI45" s="44"/>
      <c r="AJ45" s="44"/>
      <c r="AK45" s="44"/>
      <c r="AL45" s="44"/>
      <c r="AM45" s="44"/>
      <c r="AN45" s="44"/>
      <c r="AO45" s="44"/>
      <c r="AP45" s="44"/>
    </row>
    <row r="46" spans="1:42" ht="20.65" hidden="1" customHeight="1" outlineLevel="1" thickTop="1">
      <c r="A46" s="1093"/>
      <c r="C46" s="258"/>
      <c r="D46" s="258"/>
      <c r="E46" s="259"/>
      <c r="F46" s="258"/>
      <c r="G46" s="258"/>
      <c r="H46" s="258"/>
      <c r="I46" s="258"/>
      <c r="J46" s="258"/>
      <c r="K46" s="258"/>
      <c r="L46" s="339" t="s">
        <v>185</v>
      </c>
      <c r="M46" s="340"/>
      <c r="N46" s="340"/>
      <c r="O46" s="341" t="str">
        <f>IF((O44-O45)&lt;0,0,IF(O43=0,"",(O44-O45)/O43))</f>
        <v/>
      </c>
      <c r="P46" s="258"/>
      <c r="Q46" s="258"/>
      <c r="R46" s="258"/>
      <c r="S46" s="263"/>
      <c r="T46" s="264"/>
      <c r="U46" s="263"/>
      <c r="V46" s="263"/>
      <c r="W46" s="263"/>
      <c r="X46" s="263"/>
      <c r="Y46" s="263"/>
      <c r="Z46" s="263"/>
      <c r="AA46" s="263"/>
      <c r="AB46" s="263"/>
      <c r="AC46" s="268"/>
      <c r="AD46" s="268"/>
      <c r="AE46" s="268"/>
      <c r="AF46" s="268"/>
      <c r="AG46" s="44"/>
      <c r="AH46" s="44"/>
      <c r="AI46" s="44"/>
      <c r="AJ46" s="44"/>
      <c r="AK46" s="44"/>
      <c r="AL46" s="44"/>
      <c r="AM46" s="44"/>
      <c r="AN46" s="44"/>
      <c r="AO46" s="44"/>
      <c r="AP46" s="44"/>
    </row>
    <row r="47" spans="1:42" ht="20.65" hidden="1" customHeight="1" outlineLevel="1" thickBot="1">
      <c r="A47" s="1094"/>
      <c r="C47" s="258"/>
      <c r="D47" s="258"/>
      <c r="E47" s="259"/>
      <c r="F47" s="258"/>
      <c r="G47" s="258"/>
      <c r="H47" s="258"/>
      <c r="I47" s="258"/>
      <c r="J47" s="258"/>
      <c r="K47" s="258"/>
      <c r="L47" s="342" t="s">
        <v>184</v>
      </c>
      <c r="M47" s="343"/>
      <c r="N47" s="344"/>
      <c r="O47" s="345"/>
      <c r="P47" s="258"/>
      <c r="Q47" s="258"/>
      <c r="R47" s="258"/>
      <c r="S47" s="263"/>
      <c r="T47" s="264"/>
      <c r="U47" s="263"/>
      <c r="V47" s="263"/>
      <c r="W47" s="263"/>
      <c r="X47" s="263"/>
      <c r="Y47" s="263"/>
      <c r="Z47" s="263"/>
      <c r="AA47" s="263"/>
      <c r="AB47" s="263"/>
      <c r="AC47" s="268"/>
      <c r="AD47" s="268"/>
      <c r="AE47" s="268"/>
      <c r="AF47" s="268"/>
      <c r="AG47" s="44"/>
      <c r="AH47" s="44"/>
      <c r="AI47" s="44"/>
      <c r="AJ47" s="44"/>
      <c r="AK47" s="44"/>
      <c r="AL47" s="44"/>
      <c r="AM47" s="44"/>
      <c r="AN47" s="44"/>
      <c r="AO47" s="44"/>
      <c r="AP47" s="44"/>
    </row>
    <row r="48" spans="1:42" ht="20.65" customHeight="1" thickTop="1">
      <c r="A48" s="1077" t="s">
        <v>525</v>
      </c>
      <c r="C48" s="258"/>
      <c r="D48" s="258"/>
      <c r="E48" s="259"/>
      <c r="F48" s="258"/>
      <c r="G48" s="258"/>
      <c r="H48" s="258"/>
      <c r="I48" s="258"/>
      <c r="J48" s="258"/>
      <c r="K48" s="258"/>
      <c r="L48" s="258"/>
      <c r="M48" s="258"/>
      <c r="N48" s="258"/>
      <c r="O48" s="258"/>
      <c r="P48" s="258"/>
      <c r="Q48" s="258"/>
      <c r="R48" s="258"/>
      <c r="S48" s="263"/>
      <c r="T48" s="264"/>
      <c r="U48" s="263"/>
      <c r="V48" s="263"/>
      <c r="W48" s="263"/>
      <c r="X48" s="263"/>
      <c r="Y48" s="263"/>
      <c r="Z48" s="263"/>
      <c r="AA48" s="263"/>
      <c r="AB48" s="263"/>
      <c r="AC48" s="268"/>
      <c r="AD48" s="268"/>
      <c r="AE48" s="268"/>
      <c r="AF48" s="268"/>
      <c r="AG48" s="44"/>
      <c r="AH48" s="44"/>
      <c r="AI48" s="44"/>
      <c r="AJ48" s="44"/>
      <c r="AK48" s="44"/>
      <c r="AL48" s="44"/>
      <c r="AM48" s="44"/>
      <c r="AN48" s="44"/>
      <c r="AO48" s="44"/>
      <c r="AP48" s="44"/>
    </row>
    <row r="49" spans="1:42" ht="20.65" customHeight="1">
      <c r="A49" s="1078"/>
      <c r="C49" s="263"/>
      <c r="D49" s="263"/>
      <c r="E49" s="346"/>
      <c r="F49" s="263"/>
      <c r="G49" s="263"/>
      <c r="H49" s="263"/>
      <c r="I49" s="263"/>
      <c r="J49" s="263"/>
      <c r="K49" s="263"/>
      <c r="L49" s="263"/>
      <c r="M49" s="263"/>
      <c r="N49" s="263"/>
      <c r="O49" s="263"/>
      <c r="P49" s="347"/>
      <c r="Q49" s="347"/>
      <c r="R49" s="347"/>
      <c r="S49" s="347"/>
      <c r="T49" s="264"/>
      <c r="U49" s="263"/>
      <c r="V49" s="263"/>
      <c r="W49" s="263"/>
      <c r="X49" s="263"/>
      <c r="Y49" s="263"/>
      <c r="Z49" s="263"/>
      <c r="AA49" s="263"/>
      <c r="AB49" s="263"/>
      <c r="AC49" s="268"/>
      <c r="AD49" s="268"/>
      <c r="AE49" s="268"/>
      <c r="AF49" s="268"/>
      <c r="AG49" s="44"/>
      <c r="AH49" s="44"/>
      <c r="AI49" s="44"/>
      <c r="AJ49" s="44"/>
      <c r="AK49" s="44"/>
      <c r="AL49" s="44"/>
      <c r="AM49" s="44"/>
      <c r="AN49" s="44"/>
      <c r="AO49" s="44"/>
      <c r="AP49" s="44"/>
    </row>
    <row r="50" spans="1:42" ht="20.65" customHeight="1">
      <c r="A50" s="1078"/>
      <c r="C50" s="263"/>
      <c r="D50" s="263"/>
      <c r="E50" s="346"/>
      <c r="F50" s="263"/>
      <c r="G50" s="263"/>
      <c r="H50" s="263"/>
      <c r="I50" s="263"/>
      <c r="J50" s="263"/>
      <c r="K50" s="263"/>
      <c r="L50" s="263"/>
      <c r="M50" s="263"/>
      <c r="N50" s="263"/>
      <c r="O50" s="263"/>
      <c r="P50" s="347"/>
      <c r="Q50" s="347"/>
      <c r="R50" s="347"/>
      <c r="S50" s="347"/>
      <c r="T50" s="264"/>
      <c r="U50" s="263"/>
      <c r="V50" s="263"/>
      <c r="W50" s="263"/>
      <c r="X50" s="263"/>
      <c r="Y50" s="263"/>
      <c r="Z50" s="263"/>
      <c r="AA50" s="263"/>
      <c r="AB50" s="263"/>
      <c r="AC50" s="268"/>
      <c r="AD50" s="268"/>
      <c r="AE50" s="268"/>
      <c r="AF50" s="268"/>
      <c r="AG50" s="44"/>
      <c r="AH50" s="44"/>
      <c r="AI50" s="44"/>
      <c r="AJ50" s="44"/>
      <c r="AK50" s="44"/>
      <c r="AL50" s="44"/>
      <c r="AM50" s="44"/>
      <c r="AN50" s="44"/>
      <c r="AO50" s="44"/>
      <c r="AP50" s="44"/>
    </row>
    <row r="51" spans="1:42" ht="20.65" customHeight="1">
      <c r="A51" s="1078"/>
      <c r="C51" s="263"/>
      <c r="D51" s="263"/>
      <c r="E51" s="346"/>
      <c r="F51" s="263"/>
      <c r="G51" s="263"/>
      <c r="H51" s="263"/>
      <c r="I51" s="263"/>
      <c r="J51" s="263"/>
      <c r="K51" s="263"/>
      <c r="L51" s="263"/>
      <c r="M51" s="263"/>
      <c r="N51" s="263"/>
      <c r="O51" s="263"/>
      <c r="P51" s="347"/>
      <c r="Q51" s="347"/>
      <c r="R51" s="347"/>
      <c r="S51" s="347"/>
      <c r="T51" s="264"/>
      <c r="U51" s="263"/>
      <c r="V51" s="263"/>
      <c r="W51" s="263"/>
      <c r="X51" s="263"/>
      <c r="Y51" s="263"/>
      <c r="Z51" s="263"/>
      <c r="AA51" s="263"/>
      <c r="AB51" s="263"/>
      <c r="AC51" s="268"/>
      <c r="AD51" s="268"/>
      <c r="AE51" s="268"/>
      <c r="AF51" s="268"/>
      <c r="AG51" s="44"/>
      <c r="AH51" s="44"/>
      <c r="AI51" s="44"/>
      <c r="AJ51" s="44"/>
      <c r="AK51" s="44"/>
      <c r="AL51" s="44"/>
      <c r="AM51" s="44"/>
      <c r="AN51" s="44"/>
      <c r="AO51" s="44"/>
      <c r="AP51" s="44"/>
    </row>
    <row r="52" spans="1:42" ht="16.5" customHeight="1">
      <c r="A52" s="1078"/>
      <c r="C52" s="263"/>
      <c r="D52" s="263"/>
      <c r="E52" s="346"/>
      <c r="F52" s="263"/>
      <c r="G52" s="263"/>
      <c r="H52" s="263"/>
      <c r="I52" s="263"/>
      <c r="J52" s="263"/>
      <c r="K52" s="263"/>
      <c r="L52" s="263"/>
      <c r="M52" s="263"/>
      <c r="N52" s="263"/>
      <c r="O52" s="263"/>
      <c r="P52" s="347"/>
      <c r="Q52" s="347"/>
      <c r="R52" s="347"/>
      <c r="S52" s="347"/>
      <c r="T52" s="264"/>
      <c r="U52" s="263"/>
      <c r="V52" s="263"/>
      <c r="W52" s="263"/>
      <c r="X52" s="263"/>
      <c r="Y52" s="263"/>
      <c r="Z52" s="263"/>
      <c r="AA52" s="263"/>
      <c r="AB52" s="263"/>
      <c r="AC52" s="268"/>
      <c r="AD52" s="268"/>
      <c r="AE52" s="268"/>
      <c r="AF52" s="268"/>
      <c r="AG52" s="44"/>
      <c r="AH52" s="44"/>
      <c r="AI52" s="44"/>
      <c r="AJ52" s="44"/>
      <c r="AK52" s="44"/>
      <c r="AL52" s="44"/>
      <c r="AM52" s="44"/>
      <c r="AN52" s="44"/>
      <c r="AO52" s="44"/>
      <c r="AP52" s="44"/>
    </row>
    <row r="53" spans="1:42" ht="15.75" customHeight="1">
      <c r="A53" s="1079"/>
      <c r="C53" s="263"/>
      <c r="D53" s="263"/>
      <c r="E53" s="346"/>
      <c r="F53" s="263"/>
      <c r="G53" s="263"/>
      <c r="H53" s="263"/>
      <c r="I53" s="263"/>
      <c r="J53" s="263"/>
      <c r="K53" s="263"/>
      <c r="L53" s="263"/>
      <c r="M53" s="263"/>
      <c r="N53" s="263"/>
      <c r="O53" s="263"/>
      <c r="P53" s="347"/>
      <c r="Q53" s="347"/>
      <c r="R53" s="347"/>
      <c r="S53" s="347"/>
      <c r="T53" s="264"/>
      <c r="U53" s="263"/>
      <c r="V53" s="263"/>
      <c r="W53" s="263"/>
      <c r="X53" s="263"/>
      <c r="Y53" s="263"/>
      <c r="Z53" s="263"/>
      <c r="AA53" s="263"/>
      <c r="AB53" s="263"/>
      <c r="AC53" s="268"/>
      <c r="AD53" s="268"/>
      <c r="AE53" s="268"/>
      <c r="AF53" s="268"/>
      <c r="AG53" s="44"/>
      <c r="AH53" s="44"/>
      <c r="AI53" s="44"/>
      <c r="AJ53" s="44"/>
      <c r="AK53" s="44"/>
      <c r="AL53" s="44"/>
      <c r="AM53" s="44"/>
      <c r="AN53" s="44"/>
      <c r="AO53" s="44"/>
      <c r="AP53" s="44"/>
    </row>
    <row r="54" spans="1:42" ht="15.75" customHeight="1">
      <c r="A54" s="970"/>
      <c r="C54" s="263"/>
      <c r="D54" s="263"/>
      <c r="E54" s="346"/>
      <c r="F54" s="263"/>
      <c r="G54" s="263"/>
      <c r="H54" s="263"/>
      <c r="I54" s="263"/>
      <c r="J54" s="263"/>
      <c r="K54" s="263"/>
      <c r="L54" s="263"/>
      <c r="M54" s="263"/>
      <c r="N54" s="263"/>
      <c r="O54" s="263"/>
      <c r="P54" s="347"/>
      <c r="Q54" s="347"/>
      <c r="R54" s="347"/>
      <c r="S54" s="347"/>
      <c r="T54" s="264"/>
      <c r="U54" s="263"/>
      <c r="V54" s="263"/>
      <c r="W54" s="263"/>
      <c r="X54" s="263"/>
      <c r="Y54" s="263"/>
      <c r="Z54" s="263"/>
      <c r="AA54" s="263"/>
      <c r="AB54" s="263"/>
      <c r="AC54" s="268"/>
      <c r="AD54" s="268"/>
      <c r="AE54" s="268"/>
      <c r="AF54" s="268"/>
      <c r="AG54" s="44"/>
      <c r="AH54" s="44"/>
      <c r="AI54" s="44"/>
      <c r="AJ54" s="44"/>
      <c r="AK54" s="44"/>
      <c r="AL54" s="44"/>
      <c r="AM54" s="44"/>
      <c r="AN54" s="44"/>
      <c r="AO54" s="44"/>
      <c r="AP54" s="44"/>
    </row>
    <row r="55" spans="1:42">
      <c r="C55" s="263"/>
      <c r="D55" s="263"/>
      <c r="E55" s="346"/>
      <c r="F55" s="263"/>
      <c r="G55" s="263"/>
      <c r="H55" s="263"/>
      <c r="I55" s="263"/>
      <c r="J55" s="263"/>
      <c r="K55" s="263"/>
      <c r="L55" s="263"/>
      <c r="M55" s="263"/>
      <c r="N55" s="263"/>
      <c r="O55" s="263"/>
      <c r="P55" s="263"/>
      <c r="Q55" s="263"/>
      <c r="R55" s="263"/>
      <c r="S55" s="263"/>
      <c r="T55" s="264"/>
      <c r="U55" s="263"/>
      <c r="V55" s="263"/>
      <c r="W55" s="263"/>
      <c r="X55" s="263"/>
      <c r="Y55" s="263"/>
      <c r="Z55" s="263"/>
      <c r="AA55" s="263"/>
      <c r="AB55" s="263"/>
      <c r="AC55" s="268"/>
      <c r="AD55" s="268"/>
      <c r="AE55" s="268"/>
      <c r="AF55" s="268"/>
      <c r="AG55" s="44"/>
      <c r="AH55" s="44"/>
      <c r="AI55" s="44"/>
      <c r="AJ55" s="44"/>
      <c r="AK55" s="44"/>
      <c r="AL55" s="44"/>
      <c r="AM55" s="44"/>
      <c r="AN55" s="44"/>
      <c r="AO55" s="44"/>
      <c r="AP55" s="44"/>
    </row>
    <row r="56" spans="1:42">
      <c r="C56" s="263"/>
      <c r="D56" s="263"/>
      <c r="E56" s="346"/>
      <c r="F56" s="263"/>
      <c r="G56" s="263"/>
      <c r="H56" s="263"/>
      <c r="I56" s="263"/>
      <c r="J56" s="263"/>
      <c r="K56" s="263"/>
      <c r="L56" s="263"/>
      <c r="M56" s="263"/>
      <c r="N56" s="263"/>
      <c r="O56" s="263"/>
      <c r="P56" s="263"/>
      <c r="Q56" s="263"/>
      <c r="R56" s="263"/>
      <c r="S56" s="263"/>
      <c r="T56" s="264"/>
      <c r="U56" s="263"/>
      <c r="V56" s="263"/>
      <c r="W56" s="263"/>
      <c r="X56" s="263"/>
      <c r="Y56" s="263"/>
      <c r="Z56" s="263"/>
      <c r="AA56" s="263"/>
      <c r="AB56" s="263"/>
      <c r="AC56" s="268"/>
      <c r="AD56" s="268"/>
      <c r="AE56" s="268"/>
      <c r="AF56" s="268"/>
      <c r="AG56" s="44"/>
      <c r="AH56" s="44"/>
      <c r="AI56" s="44"/>
      <c r="AJ56" s="44"/>
      <c r="AK56" s="44"/>
      <c r="AL56" s="44"/>
      <c r="AM56" s="44"/>
      <c r="AN56" s="44"/>
      <c r="AO56" s="44"/>
      <c r="AP56" s="44"/>
    </row>
    <row r="57" spans="1:42">
      <c r="C57" s="263"/>
      <c r="D57" s="263"/>
      <c r="E57" s="346"/>
      <c r="F57" s="263"/>
      <c r="G57" s="263"/>
      <c r="H57" s="263"/>
      <c r="I57" s="263"/>
      <c r="J57" s="263"/>
      <c r="K57" s="263"/>
      <c r="L57" s="263"/>
      <c r="M57" s="263"/>
      <c r="N57" s="263"/>
      <c r="O57" s="263"/>
      <c r="P57" s="263"/>
      <c r="Q57" s="263"/>
      <c r="R57" s="263"/>
      <c r="S57" s="263"/>
      <c r="T57" s="264"/>
      <c r="U57" s="263"/>
      <c r="V57" s="263"/>
      <c r="W57" s="263"/>
      <c r="X57" s="263"/>
      <c r="Y57" s="263"/>
      <c r="Z57" s="263"/>
      <c r="AA57" s="263"/>
      <c r="AB57" s="263"/>
      <c r="AC57" s="268"/>
      <c r="AD57" s="268"/>
      <c r="AE57" s="268"/>
      <c r="AF57" s="268"/>
      <c r="AG57" s="44"/>
      <c r="AH57" s="44"/>
      <c r="AI57" s="44"/>
      <c r="AJ57" s="44"/>
      <c r="AK57" s="44"/>
      <c r="AL57" s="44"/>
      <c r="AM57" s="44"/>
      <c r="AN57" s="44"/>
      <c r="AO57" s="44"/>
      <c r="AP57" s="44"/>
    </row>
    <row r="58" spans="1:42">
      <c r="C58" s="263"/>
      <c r="D58" s="263"/>
      <c r="E58" s="346"/>
      <c r="F58" s="263"/>
      <c r="G58" s="263"/>
      <c r="H58" s="263"/>
      <c r="I58" s="263"/>
      <c r="J58" s="263"/>
      <c r="K58" s="263"/>
      <c r="L58" s="263"/>
      <c r="M58" s="263"/>
      <c r="N58" s="263"/>
      <c r="O58" s="263"/>
      <c r="P58" s="263"/>
      <c r="Q58" s="263"/>
      <c r="R58" s="263"/>
      <c r="S58" s="263"/>
      <c r="T58" s="264"/>
      <c r="U58" s="263"/>
      <c r="V58" s="263"/>
      <c r="W58" s="263"/>
      <c r="X58" s="263"/>
      <c r="Y58" s="263"/>
      <c r="Z58" s="263"/>
      <c r="AA58" s="263"/>
      <c r="AB58" s="263"/>
      <c r="AC58" s="268"/>
      <c r="AD58" s="268"/>
      <c r="AE58" s="268"/>
      <c r="AF58" s="268"/>
      <c r="AG58" s="44"/>
      <c r="AH58" s="44"/>
      <c r="AI58" s="44"/>
      <c r="AJ58" s="44"/>
      <c r="AK58" s="44"/>
      <c r="AL58" s="44"/>
      <c r="AM58" s="44"/>
      <c r="AN58" s="44"/>
      <c r="AO58" s="44"/>
      <c r="AP58" s="44"/>
    </row>
    <row r="59" spans="1:42">
      <c r="C59" s="263"/>
      <c r="D59" s="263"/>
      <c r="E59" s="346"/>
      <c r="F59" s="263"/>
      <c r="G59" s="263"/>
      <c r="H59" s="263"/>
      <c r="I59" s="263"/>
      <c r="J59" s="263"/>
      <c r="K59" s="263"/>
      <c r="L59" s="263"/>
      <c r="M59" s="263"/>
      <c r="N59" s="263"/>
      <c r="O59" s="263"/>
      <c r="P59" s="263"/>
      <c r="Q59" s="263"/>
      <c r="R59" s="263"/>
      <c r="S59" s="263"/>
      <c r="T59" s="264"/>
      <c r="U59" s="263"/>
      <c r="V59" s="263"/>
      <c r="W59" s="263"/>
      <c r="X59" s="263"/>
      <c r="Y59" s="263"/>
      <c r="Z59" s="263"/>
      <c r="AA59" s="263"/>
      <c r="AB59" s="263"/>
      <c r="AC59" s="268"/>
      <c r="AD59" s="268"/>
      <c r="AE59" s="268"/>
      <c r="AF59" s="268"/>
      <c r="AG59" s="44"/>
      <c r="AH59" s="44"/>
      <c r="AI59" s="44"/>
      <c r="AJ59" s="44"/>
      <c r="AK59" s="44"/>
      <c r="AL59" s="44"/>
      <c r="AM59" s="44"/>
      <c r="AN59" s="44"/>
      <c r="AO59" s="44"/>
      <c r="AP59" s="44"/>
    </row>
    <row r="60" spans="1:42">
      <c r="C60" s="263"/>
      <c r="D60" s="263"/>
      <c r="E60" s="346"/>
      <c r="F60" s="263"/>
      <c r="G60" s="263"/>
      <c r="H60" s="263"/>
      <c r="I60" s="263"/>
      <c r="J60" s="263"/>
      <c r="K60" s="263"/>
      <c r="L60" s="263"/>
      <c r="M60" s="263"/>
      <c r="N60" s="263"/>
      <c r="O60" s="263"/>
      <c r="P60" s="263"/>
      <c r="Q60" s="263"/>
      <c r="R60" s="263"/>
      <c r="S60" s="263"/>
      <c r="T60" s="264"/>
      <c r="U60" s="263"/>
      <c r="V60" s="263"/>
      <c r="W60" s="263"/>
      <c r="X60" s="263"/>
      <c r="Y60" s="263"/>
      <c r="Z60" s="263"/>
      <c r="AA60" s="263"/>
      <c r="AB60" s="263"/>
      <c r="AC60" s="268"/>
      <c r="AD60" s="268"/>
      <c r="AE60" s="268"/>
      <c r="AF60" s="268"/>
      <c r="AG60" s="44"/>
      <c r="AH60" s="44"/>
      <c r="AI60" s="44"/>
      <c r="AJ60" s="44"/>
      <c r="AK60" s="44"/>
      <c r="AL60" s="44"/>
      <c r="AM60" s="44"/>
      <c r="AN60" s="44"/>
      <c r="AO60" s="44"/>
      <c r="AP60" s="44"/>
    </row>
    <row r="61" spans="1:42">
      <c r="C61" s="263"/>
      <c r="D61" s="263"/>
      <c r="E61" s="346"/>
      <c r="F61" s="263"/>
      <c r="G61" s="263"/>
      <c r="H61" s="263"/>
      <c r="I61" s="263"/>
      <c r="J61" s="263"/>
      <c r="K61" s="263"/>
      <c r="L61" s="263"/>
      <c r="M61" s="263"/>
      <c r="N61" s="263"/>
      <c r="O61" s="263"/>
      <c r="P61" s="263"/>
      <c r="Q61" s="263"/>
      <c r="R61" s="263"/>
      <c r="S61" s="263"/>
      <c r="T61" s="264"/>
      <c r="U61" s="263"/>
      <c r="V61" s="263"/>
      <c r="W61" s="263"/>
      <c r="X61" s="263"/>
      <c r="Y61" s="263"/>
      <c r="Z61" s="263"/>
      <c r="AA61" s="263"/>
      <c r="AB61" s="263"/>
      <c r="AC61" s="268"/>
      <c r="AD61" s="268"/>
      <c r="AE61" s="268"/>
      <c r="AF61" s="268"/>
      <c r="AG61" s="44"/>
      <c r="AH61" s="44"/>
      <c r="AI61" s="44"/>
      <c r="AJ61" s="44"/>
      <c r="AK61" s="44"/>
      <c r="AL61" s="44"/>
      <c r="AM61" s="44"/>
      <c r="AN61" s="44"/>
      <c r="AO61" s="44"/>
      <c r="AP61" s="44"/>
    </row>
    <row r="62" spans="1:42">
      <c r="C62" s="263"/>
      <c r="D62" s="263"/>
      <c r="E62" s="346"/>
      <c r="F62" s="263"/>
      <c r="G62" s="263"/>
      <c r="H62" s="263"/>
      <c r="I62" s="263"/>
      <c r="J62" s="263"/>
      <c r="K62" s="263"/>
      <c r="L62" s="263"/>
      <c r="M62" s="263"/>
      <c r="N62" s="263"/>
      <c r="O62" s="263"/>
      <c r="P62" s="263"/>
      <c r="Q62" s="263"/>
      <c r="R62" s="263"/>
      <c r="S62" s="263"/>
      <c r="T62" s="264"/>
      <c r="U62" s="263"/>
      <c r="V62" s="263"/>
      <c r="W62" s="263"/>
      <c r="X62" s="263"/>
      <c r="Y62" s="263"/>
      <c r="Z62" s="263"/>
      <c r="AA62" s="263"/>
      <c r="AB62" s="263"/>
      <c r="AC62" s="268"/>
      <c r="AD62" s="268"/>
      <c r="AE62" s="268"/>
      <c r="AF62" s="268"/>
      <c r="AG62" s="44"/>
      <c r="AH62" s="44"/>
      <c r="AI62" s="44"/>
      <c r="AJ62" s="44"/>
      <c r="AK62" s="44"/>
      <c r="AL62" s="44"/>
      <c r="AM62" s="44"/>
      <c r="AN62" s="44"/>
      <c r="AO62" s="44"/>
      <c r="AP62" s="44"/>
    </row>
    <row r="63" spans="1:42">
      <c r="C63" s="263"/>
      <c r="D63" s="263"/>
      <c r="E63" s="346"/>
      <c r="F63" s="263"/>
      <c r="G63" s="263"/>
      <c r="H63" s="263"/>
      <c r="I63" s="263"/>
      <c r="J63" s="263"/>
      <c r="K63" s="263"/>
      <c r="L63" s="263"/>
      <c r="M63" s="263"/>
      <c r="N63" s="263"/>
      <c r="O63" s="263"/>
      <c r="P63" s="263"/>
      <c r="Q63" s="263"/>
      <c r="R63" s="263"/>
      <c r="S63" s="263"/>
      <c r="T63" s="264"/>
      <c r="U63" s="263"/>
      <c r="V63" s="263"/>
      <c r="W63" s="263"/>
      <c r="X63" s="263"/>
      <c r="Y63" s="263"/>
      <c r="Z63" s="263"/>
      <c r="AA63" s="263"/>
      <c r="AB63" s="263"/>
      <c r="AC63" s="268"/>
      <c r="AD63" s="268"/>
      <c r="AE63" s="268"/>
      <c r="AF63" s="268"/>
      <c r="AG63" s="44"/>
      <c r="AH63" s="44"/>
      <c r="AI63" s="44"/>
      <c r="AJ63" s="44"/>
      <c r="AK63" s="44"/>
      <c r="AL63" s="44"/>
      <c r="AM63" s="44"/>
      <c r="AN63" s="44"/>
      <c r="AO63" s="44"/>
      <c r="AP63" s="44"/>
    </row>
    <row r="64" spans="1:42">
      <c r="C64" s="263"/>
      <c r="D64" s="263"/>
      <c r="E64" s="346"/>
      <c r="F64" s="263"/>
      <c r="G64" s="263"/>
      <c r="H64" s="263"/>
      <c r="I64" s="263"/>
      <c r="J64" s="263"/>
      <c r="K64" s="263"/>
      <c r="L64" s="263"/>
      <c r="M64" s="263"/>
      <c r="N64" s="263"/>
      <c r="O64" s="263"/>
      <c r="P64" s="263"/>
      <c r="Q64" s="263"/>
      <c r="R64" s="263"/>
      <c r="S64" s="263"/>
      <c r="T64" s="264"/>
      <c r="U64" s="263"/>
      <c r="V64" s="263"/>
      <c r="W64" s="263"/>
      <c r="X64" s="263"/>
      <c r="Y64" s="263"/>
      <c r="Z64" s="263"/>
      <c r="AA64" s="263"/>
      <c r="AB64" s="263"/>
      <c r="AC64" s="268"/>
      <c r="AD64" s="268"/>
      <c r="AE64" s="268"/>
      <c r="AF64" s="268"/>
      <c r="AG64" s="44"/>
      <c r="AH64" s="44"/>
      <c r="AI64" s="44"/>
      <c r="AJ64" s="44"/>
      <c r="AK64" s="44"/>
      <c r="AL64" s="44"/>
      <c r="AM64" s="44"/>
      <c r="AN64" s="44"/>
      <c r="AO64" s="44"/>
      <c r="AP64" s="44"/>
    </row>
    <row r="65" spans="3:42">
      <c r="C65" s="263"/>
      <c r="D65" s="263"/>
      <c r="E65" s="346"/>
      <c r="F65" s="263"/>
      <c r="G65" s="263"/>
      <c r="H65" s="263"/>
      <c r="I65" s="263"/>
      <c r="J65" s="263"/>
      <c r="K65" s="263"/>
      <c r="L65" s="263"/>
      <c r="M65" s="263"/>
      <c r="N65" s="263"/>
      <c r="O65" s="263"/>
      <c r="P65" s="263"/>
      <c r="Q65" s="263"/>
      <c r="R65" s="263"/>
      <c r="S65" s="263"/>
      <c r="T65" s="264"/>
      <c r="U65" s="263"/>
      <c r="V65" s="263"/>
      <c r="W65" s="263"/>
      <c r="X65" s="263"/>
      <c r="Y65" s="263"/>
      <c r="Z65" s="263"/>
      <c r="AA65" s="263"/>
      <c r="AB65" s="263"/>
      <c r="AC65" s="268"/>
      <c r="AD65" s="268"/>
      <c r="AE65" s="268"/>
      <c r="AF65" s="268"/>
      <c r="AG65" s="44"/>
      <c r="AH65" s="44"/>
      <c r="AI65" s="44"/>
      <c r="AJ65" s="44"/>
      <c r="AK65" s="44"/>
      <c r="AL65" s="44"/>
      <c r="AM65" s="44"/>
      <c r="AN65" s="44"/>
      <c r="AO65" s="44"/>
      <c r="AP65" s="44"/>
    </row>
    <row r="66" spans="3:42">
      <c r="C66" s="263"/>
      <c r="D66" s="263"/>
      <c r="E66" s="346"/>
      <c r="F66" s="263"/>
      <c r="G66" s="263"/>
      <c r="H66" s="263"/>
      <c r="I66" s="263"/>
      <c r="J66" s="263"/>
      <c r="K66" s="263"/>
      <c r="L66" s="263"/>
      <c r="M66" s="263"/>
      <c r="N66" s="263"/>
      <c r="O66" s="263"/>
      <c r="P66" s="263"/>
      <c r="Q66" s="263"/>
      <c r="R66" s="263"/>
      <c r="S66" s="263"/>
      <c r="T66" s="264"/>
      <c r="U66" s="263"/>
      <c r="V66" s="263"/>
      <c r="W66" s="263"/>
      <c r="X66" s="263"/>
      <c r="Y66" s="263"/>
      <c r="Z66" s="263"/>
      <c r="AA66" s="263"/>
      <c r="AB66" s="263"/>
      <c r="AC66" s="268"/>
      <c r="AD66" s="268"/>
      <c r="AE66" s="268"/>
      <c r="AF66" s="268"/>
      <c r="AG66" s="44"/>
      <c r="AH66" s="44"/>
      <c r="AI66" s="44"/>
      <c r="AJ66" s="44"/>
      <c r="AK66" s="44"/>
      <c r="AL66" s="44"/>
      <c r="AM66" s="44"/>
      <c r="AN66" s="44"/>
      <c r="AO66" s="44"/>
      <c r="AP66" s="44"/>
    </row>
    <row r="67" spans="3:42">
      <c r="C67" s="263"/>
      <c r="D67" s="263"/>
      <c r="E67" s="346"/>
      <c r="F67" s="263"/>
      <c r="G67" s="263"/>
      <c r="H67" s="263"/>
      <c r="I67" s="263"/>
      <c r="J67" s="263"/>
      <c r="K67" s="263"/>
      <c r="L67" s="263"/>
      <c r="M67" s="263"/>
      <c r="N67" s="263"/>
      <c r="O67" s="263"/>
      <c r="P67" s="263"/>
      <c r="Q67" s="263"/>
      <c r="R67" s="263"/>
      <c r="S67" s="263"/>
      <c r="T67" s="264"/>
      <c r="U67" s="263"/>
      <c r="V67" s="263"/>
      <c r="W67" s="263"/>
      <c r="X67" s="263"/>
      <c r="Y67" s="263"/>
      <c r="Z67" s="263"/>
      <c r="AA67" s="263"/>
      <c r="AB67" s="263"/>
      <c r="AC67" s="268"/>
      <c r="AD67" s="268"/>
      <c r="AE67" s="268"/>
      <c r="AF67" s="268"/>
      <c r="AG67" s="44"/>
      <c r="AH67" s="44"/>
      <c r="AI67" s="44"/>
      <c r="AJ67" s="44"/>
      <c r="AK67" s="44"/>
      <c r="AL67" s="44"/>
      <c r="AM67" s="44"/>
      <c r="AN67" s="44"/>
      <c r="AO67" s="44"/>
      <c r="AP67" s="44"/>
    </row>
    <row r="68" spans="3:42">
      <c r="C68" s="263"/>
      <c r="D68" s="263"/>
      <c r="E68" s="346"/>
      <c r="F68" s="263"/>
      <c r="G68" s="263"/>
      <c r="H68" s="263"/>
      <c r="I68" s="263"/>
      <c r="J68" s="263"/>
      <c r="K68" s="263"/>
      <c r="L68" s="263"/>
      <c r="M68" s="263"/>
      <c r="N68" s="263"/>
      <c r="O68" s="263"/>
      <c r="P68" s="263"/>
      <c r="Q68" s="263"/>
      <c r="R68" s="263"/>
      <c r="S68" s="263"/>
      <c r="T68" s="264"/>
      <c r="U68" s="263"/>
      <c r="V68" s="263"/>
      <c r="W68" s="263"/>
      <c r="X68" s="263"/>
      <c r="Y68" s="263"/>
      <c r="Z68" s="263"/>
      <c r="AA68" s="263"/>
      <c r="AB68" s="263"/>
      <c r="AC68" s="268"/>
      <c r="AD68" s="268"/>
      <c r="AE68" s="268"/>
      <c r="AF68" s="268"/>
      <c r="AG68" s="44"/>
      <c r="AH68" s="44"/>
      <c r="AI68" s="44"/>
      <c r="AJ68" s="44"/>
      <c r="AK68" s="44"/>
      <c r="AL68" s="44"/>
      <c r="AM68" s="44"/>
      <c r="AN68" s="44"/>
      <c r="AO68" s="44"/>
      <c r="AP68" s="44"/>
    </row>
    <row r="69" spans="3:42">
      <c r="C69" s="263"/>
      <c r="D69" s="263"/>
      <c r="E69" s="346"/>
      <c r="F69" s="263"/>
      <c r="G69" s="263"/>
      <c r="H69" s="263"/>
      <c r="I69" s="263"/>
      <c r="J69" s="263"/>
      <c r="K69" s="263"/>
      <c r="L69" s="263"/>
      <c r="M69" s="263"/>
      <c r="N69" s="263"/>
      <c r="O69" s="263"/>
      <c r="P69" s="263"/>
      <c r="Q69" s="263"/>
      <c r="R69" s="263"/>
      <c r="S69" s="263"/>
      <c r="T69" s="264"/>
      <c r="U69" s="263"/>
      <c r="V69" s="263"/>
      <c r="W69" s="263"/>
      <c r="X69" s="263"/>
      <c r="Y69" s="263"/>
      <c r="Z69" s="263"/>
      <c r="AA69" s="263"/>
      <c r="AB69" s="263"/>
      <c r="AC69" s="268"/>
      <c r="AD69" s="268"/>
      <c r="AE69" s="268"/>
      <c r="AF69" s="268"/>
      <c r="AG69" s="44"/>
      <c r="AH69" s="44"/>
      <c r="AI69" s="44"/>
      <c r="AJ69" s="44"/>
      <c r="AK69" s="44"/>
      <c r="AL69" s="44"/>
      <c r="AM69" s="44"/>
      <c r="AN69" s="44"/>
      <c r="AO69" s="44"/>
      <c r="AP69" s="44"/>
    </row>
    <row r="70" spans="3:42">
      <c r="C70" s="263"/>
      <c r="D70" s="263"/>
      <c r="E70" s="346"/>
      <c r="F70" s="263"/>
      <c r="G70" s="263"/>
      <c r="H70" s="263"/>
      <c r="I70" s="263"/>
      <c r="J70" s="263"/>
      <c r="K70" s="263"/>
      <c r="L70" s="263"/>
      <c r="M70" s="263"/>
      <c r="N70" s="263"/>
      <c r="O70" s="263"/>
      <c r="P70" s="263"/>
      <c r="Q70" s="263"/>
      <c r="R70" s="263"/>
      <c r="S70" s="263"/>
      <c r="T70" s="264"/>
      <c r="U70" s="263"/>
      <c r="V70" s="263"/>
      <c r="W70" s="263"/>
      <c r="X70" s="263"/>
      <c r="Y70" s="263"/>
      <c r="Z70" s="263"/>
      <c r="AA70" s="263"/>
      <c r="AB70" s="263"/>
      <c r="AC70" s="268"/>
      <c r="AD70" s="268"/>
      <c r="AE70" s="268"/>
      <c r="AF70" s="268"/>
      <c r="AG70" s="44"/>
      <c r="AH70" s="44"/>
      <c r="AI70" s="44"/>
      <c r="AJ70" s="44"/>
      <c r="AK70" s="44"/>
      <c r="AL70" s="44"/>
      <c r="AM70" s="44"/>
      <c r="AN70" s="44"/>
      <c r="AO70" s="44"/>
      <c r="AP70" s="44"/>
    </row>
    <row r="71" spans="3:42">
      <c r="C71" s="263"/>
      <c r="D71" s="263"/>
      <c r="E71" s="346"/>
      <c r="F71" s="263"/>
      <c r="G71" s="263"/>
      <c r="H71" s="263"/>
      <c r="I71" s="263"/>
      <c r="J71" s="263"/>
      <c r="K71" s="263"/>
      <c r="L71" s="263"/>
      <c r="M71" s="263"/>
      <c r="N71" s="263"/>
      <c r="O71" s="263"/>
      <c r="P71" s="263"/>
      <c r="Q71" s="263"/>
      <c r="R71" s="263"/>
      <c r="S71" s="263"/>
      <c r="T71" s="264"/>
      <c r="U71" s="263"/>
      <c r="V71" s="263"/>
      <c r="W71" s="263"/>
      <c r="X71" s="263"/>
      <c r="Y71" s="263"/>
      <c r="Z71" s="263"/>
      <c r="AA71" s="263"/>
      <c r="AB71" s="263"/>
      <c r="AC71" s="268"/>
      <c r="AD71" s="268"/>
      <c r="AE71" s="268"/>
      <c r="AF71" s="268"/>
      <c r="AG71" s="44"/>
      <c r="AH71" s="44"/>
      <c r="AI71" s="44"/>
      <c r="AJ71" s="44"/>
      <c r="AK71" s="44"/>
      <c r="AL71" s="44"/>
      <c r="AM71" s="44"/>
      <c r="AN71" s="44"/>
      <c r="AO71" s="44"/>
      <c r="AP71" s="44"/>
    </row>
    <row r="72" spans="3:42">
      <c r="C72" s="263"/>
      <c r="D72" s="263"/>
      <c r="E72" s="346"/>
      <c r="F72" s="263"/>
      <c r="G72" s="263"/>
      <c r="H72" s="263"/>
      <c r="I72" s="263"/>
      <c r="J72" s="263"/>
      <c r="K72" s="263"/>
      <c r="L72" s="263"/>
      <c r="M72" s="263"/>
      <c r="N72" s="263"/>
      <c r="O72" s="263"/>
      <c r="P72" s="263"/>
      <c r="Q72" s="263"/>
      <c r="R72" s="263"/>
      <c r="S72" s="263"/>
      <c r="T72" s="264"/>
      <c r="U72" s="263"/>
      <c r="V72" s="263"/>
      <c r="W72" s="263"/>
      <c r="X72" s="263"/>
      <c r="Y72" s="263"/>
      <c r="Z72" s="263"/>
      <c r="AA72" s="263"/>
      <c r="AB72" s="263"/>
      <c r="AC72" s="268"/>
      <c r="AD72" s="268"/>
      <c r="AE72" s="268"/>
      <c r="AF72" s="268"/>
      <c r="AG72" s="44"/>
      <c r="AH72" s="44"/>
      <c r="AI72" s="44"/>
      <c r="AJ72" s="44"/>
      <c r="AK72" s="44"/>
      <c r="AL72" s="44"/>
      <c r="AM72" s="44"/>
      <c r="AN72" s="44"/>
      <c r="AO72" s="44"/>
      <c r="AP72" s="44"/>
    </row>
    <row r="73" spans="3:42">
      <c r="C73" s="263"/>
      <c r="D73" s="263"/>
      <c r="E73" s="346"/>
      <c r="F73" s="263"/>
      <c r="G73" s="263"/>
      <c r="H73" s="263"/>
      <c r="I73" s="263"/>
      <c r="J73" s="263"/>
      <c r="K73" s="263"/>
      <c r="L73" s="263"/>
      <c r="M73" s="263"/>
      <c r="N73" s="263"/>
      <c r="O73" s="263"/>
      <c r="P73" s="263"/>
      <c r="Q73" s="263"/>
      <c r="R73" s="263"/>
      <c r="S73" s="263"/>
      <c r="T73" s="264"/>
      <c r="U73" s="263"/>
      <c r="V73" s="263"/>
      <c r="W73" s="263"/>
      <c r="X73" s="263"/>
      <c r="Y73" s="263"/>
      <c r="Z73" s="263"/>
      <c r="AA73" s="263"/>
      <c r="AB73" s="263"/>
      <c r="AC73" s="268"/>
      <c r="AD73" s="268"/>
      <c r="AE73" s="268"/>
      <c r="AF73" s="268"/>
      <c r="AG73" s="44"/>
      <c r="AH73" s="44"/>
      <c r="AI73" s="44"/>
      <c r="AJ73" s="44"/>
      <c r="AK73" s="44"/>
      <c r="AL73" s="44"/>
      <c r="AM73" s="44"/>
      <c r="AN73" s="44"/>
      <c r="AO73" s="44"/>
      <c r="AP73" s="44"/>
    </row>
    <row r="74" spans="3:42">
      <c r="C74" s="263"/>
      <c r="D74" s="263"/>
      <c r="E74" s="346"/>
      <c r="F74" s="263"/>
      <c r="G74" s="263"/>
      <c r="H74" s="263"/>
      <c r="I74" s="263"/>
      <c r="J74" s="263"/>
      <c r="K74" s="263"/>
      <c r="L74" s="263"/>
      <c r="M74" s="263"/>
      <c r="N74" s="263"/>
      <c r="O74" s="263"/>
      <c r="P74" s="263"/>
      <c r="Q74" s="263"/>
      <c r="R74" s="263"/>
      <c r="S74" s="263"/>
      <c r="T74" s="264"/>
      <c r="U74" s="263"/>
      <c r="V74" s="263"/>
      <c r="W74" s="263"/>
      <c r="X74" s="263"/>
      <c r="Y74" s="263"/>
      <c r="Z74" s="263"/>
      <c r="AA74" s="263"/>
      <c r="AB74" s="263"/>
      <c r="AC74" s="268"/>
      <c r="AD74" s="268"/>
      <c r="AE74" s="268"/>
      <c r="AF74" s="268"/>
      <c r="AG74" s="44"/>
      <c r="AH74" s="44"/>
      <c r="AI74" s="44"/>
      <c r="AJ74" s="44"/>
      <c r="AK74" s="44"/>
      <c r="AL74" s="44"/>
      <c r="AM74" s="44"/>
      <c r="AN74" s="44"/>
      <c r="AO74" s="44"/>
      <c r="AP74" s="44"/>
    </row>
    <row r="75" spans="3:42">
      <c r="C75" s="263"/>
      <c r="D75" s="263"/>
      <c r="E75" s="346"/>
      <c r="F75" s="263"/>
      <c r="G75" s="263"/>
      <c r="H75" s="263"/>
      <c r="I75" s="263"/>
      <c r="J75" s="263"/>
      <c r="K75" s="263"/>
      <c r="L75" s="263"/>
      <c r="M75" s="263"/>
      <c r="N75" s="263"/>
      <c r="O75" s="263"/>
      <c r="P75" s="263"/>
      <c r="Q75" s="263"/>
      <c r="R75" s="263"/>
      <c r="S75" s="263"/>
      <c r="T75" s="264"/>
      <c r="U75" s="263"/>
      <c r="V75" s="263"/>
      <c r="W75" s="263"/>
      <c r="X75" s="263"/>
      <c r="Y75" s="263"/>
      <c r="Z75" s="263"/>
      <c r="AA75" s="263"/>
      <c r="AB75" s="263"/>
      <c r="AC75" s="268"/>
      <c r="AD75" s="268"/>
      <c r="AE75" s="268"/>
      <c r="AF75" s="268"/>
      <c r="AG75" s="44"/>
      <c r="AH75" s="44"/>
      <c r="AI75" s="44"/>
      <c r="AJ75" s="44"/>
      <c r="AK75" s="44"/>
      <c r="AL75" s="44"/>
      <c r="AM75" s="44"/>
      <c r="AN75" s="44"/>
      <c r="AO75" s="44"/>
      <c r="AP75" s="44"/>
    </row>
    <row r="76" spans="3:42">
      <c r="C76" s="263"/>
      <c r="D76" s="263"/>
      <c r="E76" s="346"/>
      <c r="F76" s="263"/>
      <c r="G76" s="263"/>
      <c r="H76" s="263"/>
      <c r="I76" s="263"/>
      <c r="J76" s="263"/>
      <c r="K76" s="263"/>
      <c r="L76" s="263"/>
      <c r="M76" s="263"/>
      <c r="N76" s="263"/>
      <c r="O76" s="263"/>
      <c r="P76" s="263"/>
      <c r="Q76" s="263"/>
      <c r="R76" s="263"/>
      <c r="S76" s="263"/>
      <c r="T76" s="264"/>
      <c r="U76" s="263"/>
      <c r="V76" s="263"/>
      <c r="W76" s="263"/>
      <c r="X76" s="263"/>
      <c r="Y76" s="263"/>
      <c r="Z76" s="263"/>
      <c r="AA76" s="263"/>
      <c r="AB76" s="263"/>
      <c r="AC76" s="268"/>
      <c r="AD76" s="268"/>
      <c r="AE76" s="268"/>
      <c r="AF76" s="268"/>
      <c r="AG76" s="44"/>
      <c r="AH76" s="44"/>
      <c r="AI76" s="44"/>
      <c r="AJ76" s="44"/>
      <c r="AK76" s="44"/>
      <c r="AL76" s="44"/>
      <c r="AM76" s="44"/>
      <c r="AN76" s="44"/>
      <c r="AO76" s="44"/>
      <c r="AP76" s="44"/>
    </row>
    <row r="77" spans="3:42">
      <c r="C77" s="263"/>
      <c r="D77" s="263"/>
      <c r="E77" s="346"/>
      <c r="F77" s="263"/>
      <c r="G77" s="263"/>
      <c r="H77" s="263"/>
      <c r="I77" s="263"/>
      <c r="J77" s="263"/>
      <c r="K77" s="263"/>
      <c r="L77" s="263"/>
      <c r="M77" s="263"/>
      <c r="N77" s="263"/>
      <c r="O77" s="263"/>
      <c r="P77" s="263"/>
      <c r="Q77" s="263"/>
      <c r="R77" s="263"/>
      <c r="S77" s="263"/>
      <c r="T77" s="264"/>
      <c r="U77" s="263"/>
      <c r="V77" s="263"/>
      <c r="W77" s="263"/>
      <c r="X77" s="263"/>
      <c r="Y77" s="263"/>
      <c r="Z77" s="263"/>
      <c r="AA77" s="263"/>
      <c r="AB77" s="263"/>
      <c r="AC77" s="268"/>
      <c r="AD77" s="268"/>
      <c r="AE77" s="268"/>
      <c r="AF77" s="268"/>
      <c r="AG77" s="44"/>
      <c r="AH77" s="44"/>
      <c r="AI77" s="44"/>
      <c r="AJ77" s="44"/>
      <c r="AK77" s="44"/>
      <c r="AL77" s="44"/>
      <c r="AM77" s="44"/>
      <c r="AN77" s="44"/>
      <c r="AO77" s="44"/>
      <c r="AP77" s="44"/>
    </row>
    <row r="78" spans="3:42">
      <c r="C78" s="263"/>
      <c r="D78" s="263"/>
      <c r="E78" s="346"/>
      <c r="F78" s="263"/>
      <c r="G78" s="263"/>
      <c r="H78" s="263"/>
      <c r="I78" s="263"/>
      <c r="J78" s="263"/>
      <c r="K78" s="263"/>
      <c r="L78" s="263"/>
      <c r="M78" s="263"/>
      <c r="N78" s="263"/>
      <c r="O78" s="263"/>
      <c r="P78" s="263"/>
      <c r="Q78" s="263"/>
      <c r="R78" s="263"/>
      <c r="S78" s="263"/>
      <c r="T78" s="264"/>
      <c r="U78" s="263"/>
      <c r="V78" s="263"/>
      <c r="W78" s="263"/>
      <c r="X78" s="263"/>
      <c r="Y78" s="263"/>
      <c r="Z78" s="263"/>
      <c r="AA78" s="263"/>
      <c r="AB78" s="263"/>
      <c r="AC78" s="268"/>
      <c r="AD78" s="268"/>
      <c r="AE78" s="268"/>
      <c r="AF78" s="268"/>
      <c r="AG78" s="44"/>
      <c r="AH78" s="44"/>
      <c r="AI78" s="44"/>
      <c r="AJ78" s="44"/>
      <c r="AK78" s="44"/>
      <c r="AL78" s="44"/>
      <c r="AM78" s="44"/>
      <c r="AN78" s="44"/>
      <c r="AO78" s="44"/>
      <c r="AP78" s="44"/>
    </row>
    <row r="79" spans="3:42">
      <c r="C79" s="263"/>
      <c r="D79" s="263"/>
      <c r="E79" s="346"/>
      <c r="F79" s="263"/>
      <c r="G79" s="263"/>
      <c r="H79" s="263"/>
      <c r="I79" s="263"/>
      <c r="J79" s="263"/>
      <c r="K79" s="263"/>
      <c r="L79" s="263"/>
      <c r="M79" s="263"/>
      <c r="N79" s="263"/>
      <c r="O79" s="263"/>
      <c r="P79" s="263"/>
      <c r="Q79" s="263"/>
      <c r="R79" s="263"/>
      <c r="S79" s="263"/>
      <c r="T79" s="264"/>
      <c r="U79" s="263"/>
      <c r="V79" s="263"/>
      <c r="W79" s="263"/>
      <c r="X79" s="263"/>
      <c r="Y79" s="263"/>
      <c r="Z79" s="263"/>
      <c r="AA79" s="263"/>
      <c r="AB79" s="263"/>
      <c r="AC79" s="268"/>
      <c r="AD79" s="268"/>
      <c r="AE79" s="268"/>
      <c r="AF79" s="268"/>
      <c r="AG79" s="44"/>
      <c r="AH79" s="44"/>
      <c r="AI79" s="44"/>
      <c r="AJ79" s="44"/>
      <c r="AK79" s="44"/>
      <c r="AL79" s="44"/>
      <c r="AM79" s="44"/>
      <c r="AN79" s="44"/>
      <c r="AO79" s="44"/>
      <c r="AP79" s="44"/>
    </row>
    <row r="80" spans="3:42">
      <c r="C80" s="263"/>
      <c r="D80" s="263"/>
      <c r="E80" s="346"/>
      <c r="F80" s="263"/>
      <c r="G80" s="263"/>
      <c r="H80" s="263"/>
      <c r="I80" s="263"/>
      <c r="J80" s="263"/>
      <c r="K80" s="263"/>
      <c r="L80" s="263"/>
      <c r="M80" s="263"/>
      <c r="N80" s="263"/>
      <c r="O80" s="263"/>
      <c r="P80" s="263"/>
      <c r="Q80" s="263"/>
      <c r="R80" s="263"/>
      <c r="S80" s="263"/>
      <c r="T80" s="264"/>
      <c r="U80" s="263"/>
      <c r="V80" s="263"/>
      <c r="W80" s="263"/>
      <c r="X80" s="263"/>
      <c r="Y80" s="263"/>
      <c r="Z80" s="263"/>
      <c r="AA80" s="263"/>
      <c r="AB80" s="263"/>
      <c r="AC80" s="268"/>
      <c r="AD80" s="268"/>
      <c r="AE80" s="268"/>
      <c r="AF80" s="268"/>
      <c r="AG80" s="44"/>
      <c r="AH80" s="44"/>
      <c r="AI80" s="44"/>
      <c r="AJ80" s="44"/>
      <c r="AK80" s="44"/>
      <c r="AL80" s="44"/>
      <c r="AM80" s="44"/>
      <c r="AN80" s="44"/>
      <c r="AO80" s="44"/>
      <c r="AP80" s="44"/>
    </row>
    <row r="81" spans="3:42">
      <c r="C81" s="263"/>
      <c r="D81" s="263"/>
      <c r="E81" s="346"/>
      <c r="F81" s="263"/>
      <c r="G81" s="263"/>
      <c r="H81" s="263"/>
      <c r="I81" s="263"/>
      <c r="J81" s="263"/>
      <c r="K81" s="263"/>
      <c r="L81" s="263"/>
      <c r="M81" s="263"/>
      <c r="N81" s="263"/>
      <c r="O81" s="263"/>
      <c r="P81" s="263"/>
      <c r="Q81" s="263"/>
      <c r="R81" s="263"/>
      <c r="S81" s="263"/>
      <c r="T81" s="264"/>
      <c r="U81" s="263"/>
      <c r="V81" s="263"/>
      <c r="W81" s="263"/>
      <c r="X81" s="263"/>
      <c r="Y81" s="263"/>
      <c r="Z81" s="263"/>
      <c r="AA81" s="263"/>
      <c r="AB81" s="263"/>
      <c r="AC81" s="268"/>
      <c r="AD81" s="268"/>
      <c r="AE81" s="268"/>
      <c r="AF81" s="268"/>
      <c r="AG81" s="44"/>
      <c r="AH81" s="44"/>
      <c r="AI81" s="44"/>
      <c r="AJ81" s="44"/>
      <c r="AK81" s="44"/>
      <c r="AL81" s="44"/>
      <c r="AM81" s="44"/>
      <c r="AN81" s="44"/>
      <c r="AO81" s="44"/>
      <c r="AP81" s="44"/>
    </row>
    <row r="82" spans="3:42">
      <c r="C82" s="263"/>
      <c r="D82" s="263"/>
      <c r="E82" s="346"/>
      <c r="F82" s="263"/>
      <c r="G82" s="263"/>
      <c r="H82" s="263"/>
      <c r="I82" s="263"/>
      <c r="J82" s="263"/>
      <c r="K82" s="263"/>
      <c r="L82" s="263"/>
      <c r="M82" s="263"/>
      <c r="N82" s="263"/>
      <c r="O82" s="263"/>
      <c r="P82" s="263"/>
      <c r="Q82" s="263"/>
      <c r="R82" s="263"/>
      <c r="S82" s="263"/>
      <c r="T82" s="264"/>
      <c r="U82" s="263"/>
      <c r="V82" s="263"/>
      <c r="W82" s="263"/>
      <c r="X82" s="263"/>
      <c r="Y82" s="263"/>
      <c r="Z82" s="263"/>
      <c r="AA82" s="263"/>
      <c r="AB82" s="263"/>
      <c r="AC82" s="268"/>
      <c r="AD82" s="268"/>
      <c r="AE82" s="268"/>
      <c r="AF82" s="268"/>
      <c r="AG82" s="44"/>
      <c r="AH82" s="44"/>
      <c r="AI82" s="44"/>
      <c r="AJ82" s="44"/>
      <c r="AK82" s="44"/>
      <c r="AL82" s="44"/>
      <c r="AM82" s="44"/>
      <c r="AN82" s="44"/>
      <c r="AO82" s="44"/>
      <c r="AP82" s="44"/>
    </row>
    <row r="83" spans="3:42">
      <c r="C83" s="263"/>
      <c r="D83" s="263"/>
      <c r="E83" s="346"/>
      <c r="F83" s="263"/>
      <c r="G83" s="263"/>
      <c r="H83" s="263"/>
      <c r="I83" s="263"/>
      <c r="J83" s="263"/>
      <c r="K83" s="263"/>
      <c r="L83" s="263"/>
      <c r="M83" s="263"/>
      <c r="N83" s="263"/>
      <c r="O83" s="263"/>
      <c r="P83" s="263"/>
      <c r="Q83" s="263"/>
      <c r="R83" s="263"/>
      <c r="S83" s="263"/>
      <c r="T83" s="264"/>
      <c r="U83" s="263"/>
      <c r="V83" s="263"/>
      <c r="W83" s="263"/>
      <c r="X83" s="263"/>
      <c r="Y83" s="263"/>
      <c r="Z83" s="263"/>
      <c r="AA83" s="263"/>
      <c r="AB83" s="263"/>
      <c r="AC83" s="268"/>
      <c r="AD83" s="268"/>
      <c r="AE83" s="268"/>
      <c r="AF83" s="268"/>
      <c r="AG83" s="44"/>
      <c r="AH83" s="44"/>
      <c r="AI83" s="44"/>
      <c r="AJ83" s="44"/>
      <c r="AK83" s="44"/>
      <c r="AL83" s="44"/>
      <c r="AM83" s="44"/>
      <c r="AN83" s="44"/>
      <c r="AO83" s="44"/>
      <c r="AP83" s="44"/>
    </row>
    <row r="84" spans="3:42">
      <c r="C84" s="263"/>
      <c r="D84" s="263"/>
      <c r="E84" s="346"/>
      <c r="F84" s="263"/>
      <c r="G84" s="263"/>
      <c r="H84" s="263"/>
      <c r="I84" s="263"/>
      <c r="J84" s="263"/>
      <c r="K84" s="263"/>
      <c r="L84" s="263"/>
      <c r="M84" s="263"/>
      <c r="N84" s="263"/>
      <c r="O84" s="263"/>
      <c r="P84" s="263"/>
      <c r="Q84" s="263"/>
      <c r="R84" s="263"/>
      <c r="S84" s="263"/>
      <c r="T84" s="264"/>
      <c r="U84" s="263"/>
      <c r="V84" s="263"/>
      <c r="W84" s="263"/>
      <c r="X84" s="263"/>
      <c r="Y84" s="263"/>
      <c r="Z84" s="263"/>
      <c r="AA84" s="263"/>
      <c r="AB84" s="263"/>
      <c r="AC84" s="268"/>
      <c r="AD84" s="268"/>
      <c r="AE84" s="268"/>
      <c r="AF84" s="268"/>
      <c r="AG84" s="44"/>
      <c r="AH84" s="44"/>
      <c r="AI84" s="44"/>
      <c r="AJ84" s="44"/>
      <c r="AK84" s="44"/>
      <c r="AL84" s="44"/>
      <c r="AM84" s="44"/>
      <c r="AN84" s="44"/>
      <c r="AO84" s="44"/>
      <c r="AP84" s="44"/>
    </row>
    <row r="85" spans="3:42">
      <c r="C85" s="263"/>
      <c r="D85" s="263"/>
      <c r="E85" s="346"/>
      <c r="F85" s="263"/>
      <c r="G85" s="263"/>
      <c r="H85" s="263"/>
      <c r="I85" s="263"/>
      <c r="J85" s="263"/>
      <c r="K85" s="263"/>
      <c r="L85" s="263"/>
      <c r="M85" s="263"/>
      <c r="N85" s="263"/>
      <c r="O85" s="263"/>
      <c r="P85" s="263"/>
      <c r="Q85" s="263"/>
      <c r="R85" s="263"/>
      <c r="S85" s="263"/>
      <c r="T85" s="264"/>
      <c r="U85" s="263"/>
      <c r="V85" s="263"/>
      <c r="W85" s="263"/>
      <c r="X85" s="263"/>
      <c r="Y85" s="263"/>
      <c r="Z85" s="263"/>
      <c r="AA85" s="263"/>
      <c r="AB85" s="263"/>
      <c r="AC85" s="268"/>
      <c r="AD85" s="268"/>
      <c r="AE85" s="268"/>
      <c r="AF85" s="268"/>
      <c r="AG85" s="44"/>
      <c r="AH85" s="44"/>
      <c r="AI85" s="44"/>
      <c r="AJ85" s="44"/>
      <c r="AK85" s="44"/>
      <c r="AL85" s="44"/>
      <c r="AM85" s="44"/>
      <c r="AN85" s="44"/>
      <c r="AO85" s="44"/>
      <c r="AP85" s="44"/>
    </row>
    <row r="86" spans="3:42">
      <c r="C86" s="263"/>
      <c r="D86" s="263"/>
      <c r="E86" s="346"/>
      <c r="F86" s="263"/>
      <c r="G86" s="263"/>
      <c r="H86" s="263"/>
      <c r="I86" s="263"/>
      <c r="J86" s="263"/>
      <c r="K86" s="263"/>
      <c r="L86" s="263"/>
      <c r="M86" s="263"/>
      <c r="N86" s="263"/>
      <c r="O86" s="263"/>
      <c r="P86" s="263"/>
      <c r="Q86" s="263"/>
      <c r="R86" s="263"/>
      <c r="S86" s="263"/>
      <c r="T86" s="264"/>
      <c r="U86" s="263"/>
      <c r="V86" s="263"/>
      <c r="W86" s="263"/>
      <c r="X86" s="263"/>
      <c r="Y86" s="263"/>
      <c r="Z86" s="263"/>
      <c r="AA86" s="263"/>
      <c r="AB86" s="263"/>
      <c r="AC86" s="268"/>
      <c r="AD86" s="268"/>
      <c r="AE86" s="268"/>
      <c r="AF86" s="268"/>
      <c r="AG86" s="44"/>
      <c r="AH86" s="44"/>
      <c r="AI86" s="44"/>
      <c r="AJ86" s="44"/>
      <c r="AK86" s="44"/>
      <c r="AL86" s="44"/>
      <c r="AM86" s="44"/>
      <c r="AN86" s="44"/>
      <c r="AO86" s="44"/>
      <c r="AP86" s="44"/>
    </row>
    <row r="87" spans="3:42">
      <c r="C87" s="263"/>
      <c r="D87" s="263"/>
      <c r="E87" s="346"/>
      <c r="F87" s="263"/>
      <c r="G87" s="263"/>
      <c r="H87" s="263"/>
      <c r="I87" s="263"/>
      <c r="J87" s="263"/>
      <c r="K87" s="263"/>
      <c r="L87" s="263"/>
      <c r="M87" s="263"/>
      <c r="N87" s="263"/>
      <c r="O87" s="263"/>
      <c r="P87" s="263"/>
      <c r="Q87" s="263"/>
      <c r="R87" s="263"/>
      <c r="S87" s="263"/>
      <c r="T87" s="264"/>
      <c r="U87" s="263"/>
      <c r="V87" s="263"/>
      <c r="W87" s="263"/>
      <c r="X87" s="263"/>
      <c r="Y87" s="263"/>
      <c r="Z87" s="263"/>
      <c r="AA87" s="263"/>
      <c r="AB87" s="263"/>
      <c r="AC87" s="268"/>
      <c r="AD87" s="268"/>
      <c r="AE87" s="268"/>
      <c r="AF87" s="268"/>
      <c r="AG87" s="44"/>
      <c r="AH87" s="44"/>
      <c r="AI87" s="44"/>
      <c r="AJ87" s="44"/>
      <c r="AK87" s="44"/>
      <c r="AL87" s="44"/>
      <c r="AM87" s="44"/>
      <c r="AN87" s="44"/>
      <c r="AO87" s="44"/>
      <c r="AP87" s="44"/>
    </row>
    <row r="88" spans="3:42">
      <c r="C88" s="263"/>
      <c r="D88" s="263"/>
      <c r="E88" s="346"/>
      <c r="F88" s="263"/>
      <c r="G88" s="263"/>
      <c r="H88" s="263"/>
      <c r="I88" s="263"/>
      <c r="J88" s="263"/>
      <c r="K88" s="263"/>
      <c r="L88" s="263"/>
      <c r="M88" s="263"/>
      <c r="N88" s="263"/>
      <c r="O88" s="263"/>
      <c r="P88" s="263"/>
      <c r="Q88" s="263"/>
      <c r="R88" s="263"/>
      <c r="S88" s="263"/>
      <c r="T88" s="264"/>
      <c r="U88" s="263"/>
      <c r="V88" s="263"/>
      <c r="W88" s="263"/>
      <c r="X88" s="263"/>
      <c r="Y88" s="263"/>
      <c r="Z88" s="263"/>
      <c r="AA88" s="263"/>
      <c r="AB88" s="263"/>
      <c r="AC88" s="268"/>
      <c r="AD88" s="268"/>
      <c r="AE88" s="268"/>
      <c r="AF88" s="268"/>
      <c r="AG88" s="44"/>
      <c r="AH88" s="44"/>
      <c r="AI88" s="44"/>
      <c r="AJ88" s="44"/>
      <c r="AK88" s="44"/>
      <c r="AL88" s="44"/>
      <c r="AM88" s="44"/>
      <c r="AN88" s="44"/>
      <c r="AO88" s="44"/>
      <c r="AP88" s="44"/>
    </row>
    <row r="89" spans="3:42">
      <c r="C89" s="263"/>
      <c r="D89" s="263"/>
      <c r="E89" s="346"/>
      <c r="F89" s="263"/>
      <c r="G89" s="263"/>
      <c r="H89" s="263"/>
      <c r="I89" s="263"/>
      <c r="J89" s="263"/>
      <c r="K89" s="263"/>
      <c r="L89" s="263"/>
      <c r="M89" s="263"/>
      <c r="N89" s="263"/>
      <c r="O89" s="263"/>
      <c r="P89" s="263"/>
      <c r="Q89" s="263"/>
      <c r="R89" s="263"/>
      <c r="S89" s="263"/>
      <c r="T89" s="264"/>
      <c r="U89" s="263"/>
      <c r="V89" s="263"/>
      <c r="W89" s="263"/>
      <c r="X89" s="263"/>
      <c r="Y89" s="263"/>
      <c r="Z89" s="263"/>
      <c r="AA89" s="263"/>
      <c r="AB89" s="263"/>
      <c r="AC89" s="268"/>
      <c r="AD89" s="268"/>
      <c r="AE89" s="268"/>
      <c r="AF89" s="268"/>
      <c r="AG89" s="44"/>
      <c r="AH89" s="44"/>
      <c r="AI89" s="44"/>
      <c r="AJ89" s="44"/>
      <c r="AK89" s="44"/>
      <c r="AL89" s="44"/>
      <c r="AM89" s="44"/>
      <c r="AN89" s="44"/>
      <c r="AO89" s="44"/>
      <c r="AP89" s="44"/>
    </row>
    <row r="90" spans="3:42">
      <c r="C90" s="263"/>
      <c r="D90" s="263"/>
      <c r="E90" s="346"/>
      <c r="F90" s="263"/>
      <c r="G90" s="263"/>
      <c r="H90" s="263"/>
      <c r="I90" s="263"/>
      <c r="J90" s="263"/>
      <c r="K90" s="263"/>
      <c r="L90" s="263"/>
      <c r="M90" s="263"/>
      <c r="N90" s="263"/>
      <c r="O90" s="263"/>
      <c r="P90" s="263"/>
      <c r="Q90" s="263"/>
      <c r="R90" s="263"/>
      <c r="S90" s="263"/>
      <c r="T90" s="264"/>
      <c r="U90" s="263"/>
      <c r="V90" s="263"/>
      <c r="W90" s="263"/>
      <c r="X90" s="263"/>
      <c r="Y90" s="263"/>
      <c r="Z90" s="263"/>
      <c r="AA90" s="263"/>
      <c r="AB90" s="263"/>
      <c r="AC90" s="268"/>
      <c r="AD90" s="268"/>
      <c r="AE90" s="268"/>
      <c r="AF90" s="268"/>
      <c r="AG90" s="44"/>
      <c r="AH90" s="44"/>
      <c r="AI90" s="44"/>
      <c r="AJ90" s="44"/>
      <c r="AK90" s="44"/>
      <c r="AL90" s="44"/>
      <c r="AM90" s="44"/>
      <c r="AN90" s="44"/>
      <c r="AO90" s="44"/>
      <c r="AP90" s="44"/>
    </row>
    <row r="91" spans="3:42">
      <c r="C91" s="263"/>
      <c r="D91" s="263"/>
      <c r="E91" s="346"/>
      <c r="F91" s="263"/>
      <c r="G91" s="263"/>
      <c r="H91" s="263"/>
      <c r="I91" s="263"/>
      <c r="J91" s="263"/>
      <c r="K91" s="263"/>
      <c r="L91" s="263"/>
      <c r="M91" s="263"/>
      <c r="N91" s="263"/>
      <c r="O91" s="263"/>
      <c r="P91" s="263"/>
      <c r="Q91" s="263"/>
      <c r="R91" s="263"/>
      <c r="S91" s="263"/>
      <c r="T91" s="264"/>
      <c r="U91" s="263"/>
      <c r="V91" s="263"/>
      <c r="W91" s="263"/>
      <c r="X91" s="263"/>
      <c r="Y91" s="263"/>
      <c r="Z91" s="263"/>
      <c r="AA91" s="263"/>
      <c r="AB91" s="263"/>
      <c r="AC91" s="268"/>
      <c r="AD91" s="268"/>
      <c r="AE91" s="268"/>
      <c r="AF91" s="268"/>
      <c r="AG91" s="44"/>
      <c r="AH91" s="44"/>
      <c r="AI91" s="44"/>
      <c r="AJ91" s="44"/>
      <c r="AK91" s="44"/>
      <c r="AL91" s="44"/>
      <c r="AM91" s="44"/>
      <c r="AN91" s="44"/>
      <c r="AO91" s="44"/>
      <c r="AP91" s="44"/>
    </row>
    <row r="92" spans="3:42">
      <c r="C92" s="263"/>
      <c r="D92" s="263"/>
      <c r="E92" s="346"/>
      <c r="F92" s="263"/>
      <c r="G92" s="263"/>
      <c r="H92" s="263"/>
      <c r="I92" s="263"/>
      <c r="J92" s="263"/>
      <c r="K92" s="263"/>
      <c r="L92" s="263"/>
      <c r="M92" s="263"/>
      <c r="N92" s="263"/>
      <c r="O92" s="263"/>
      <c r="P92" s="263"/>
      <c r="Q92" s="263"/>
      <c r="R92" s="263"/>
      <c r="S92" s="263"/>
      <c r="T92" s="264"/>
      <c r="U92" s="263"/>
      <c r="V92" s="263"/>
      <c r="W92" s="263"/>
      <c r="X92" s="263"/>
      <c r="Y92" s="263"/>
      <c r="Z92" s="263"/>
      <c r="AA92" s="263"/>
      <c r="AB92" s="263"/>
      <c r="AC92" s="268"/>
      <c r="AD92" s="268"/>
      <c r="AE92" s="268"/>
      <c r="AF92" s="268"/>
      <c r="AG92" s="44"/>
      <c r="AH92" s="44"/>
      <c r="AI92" s="44"/>
      <c r="AJ92" s="44"/>
      <c r="AK92" s="44"/>
      <c r="AL92" s="44"/>
      <c r="AM92" s="44"/>
      <c r="AN92" s="44"/>
      <c r="AO92" s="44"/>
      <c r="AP92" s="44"/>
    </row>
    <row r="93" spans="3:42">
      <c r="C93" s="263"/>
      <c r="D93" s="263"/>
      <c r="E93" s="346"/>
      <c r="F93" s="263"/>
      <c r="G93" s="263"/>
      <c r="H93" s="263"/>
      <c r="I93" s="263"/>
      <c r="J93" s="263"/>
      <c r="K93" s="263"/>
      <c r="L93" s="263"/>
      <c r="M93" s="263"/>
      <c r="N93" s="263"/>
      <c r="O93" s="263"/>
      <c r="P93" s="263"/>
      <c r="Q93" s="263"/>
      <c r="R93" s="263"/>
      <c r="S93" s="263"/>
      <c r="T93" s="264"/>
      <c r="U93" s="263"/>
      <c r="V93" s="263"/>
      <c r="W93" s="263"/>
      <c r="X93" s="263"/>
      <c r="Y93" s="263"/>
      <c r="Z93" s="263"/>
      <c r="AA93" s="263"/>
      <c r="AB93" s="263"/>
      <c r="AC93" s="268"/>
      <c r="AD93" s="268"/>
      <c r="AE93" s="268"/>
      <c r="AF93" s="268"/>
      <c r="AG93" s="44"/>
      <c r="AH93" s="44"/>
      <c r="AI93" s="44"/>
      <c r="AJ93" s="44"/>
      <c r="AK93" s="44"/>
      <c r="AL93" s="44"/>
      <c r="AM93" s="44"/>
      <c r="AN93" s="44"/>
      <c r="AO93" s="44"/>
      <c r="AP93" s="44"/>
    </row>
    <row r="94" spans="3:42">
      <c r="C94" s="263"/>
      <c r="D94" s="263"/>
      <c r="E94" s="346"/>
      <c r="F94" s="263"/>
      <c r="G94" s="263"/>
      <c r="H94" s="263"/>
      <c r="I94" s="263"/>
      <c r="J94" s="263"/>
      <c r="K94" s="263"/>
      <c r="L94" s="263"/>
      <c r="M94" s="263"/>
      <c r="N94" s="263"/>
      <c r="O94" s="263"/>
      <c r="P94" s="263"/>
      <c r="Q94" s="263"/>
      <c r="R94" s="263"/>
      <c r="S94" s="263"/>
      <c r="T94" s="264"/>
      <c r="U94" s="263"/>
      <c r="V94" s="263"/>
      <c r="W94" s="263"/>
      <c r="X94" s="263"/>
      <c r="Y94" s="263"/>
      <c r="Z94" s="263"/>
      <c r="AA94" s="263"/>
      <c r="AB94" s="263"/>
      <c r="AC94" s="268"/>
      <c r="AD94" s="268"/>
      <c r="AE94" s="268"/>
      <c r="AF94" s="268"/>
      <c r="AG94" s="44"/>
      <c r="AH94" s="44"/>
      <c r="AI94" s="44"/>
      <c r="AJ94" s="44"/>
      <c r="AK94" s="44"/>
      <c r="AL94" s="44"/>
      <c r="AM94" s="44"/>
      <c r="AN94" s="44"/>
      <c r="AO94" s="44"/>
      <c r="AP94" s="44"/>
    </row>
    <row r="95" spans="3:42">
      <c r="C95" s="263"/>
      <c r="D95" s="263"/>
      <c r="E95" s="346"/>
      <c r="F95" s="263"/>
      <c r="G95" s="263"/>
      <c r="H95" s="263"/>
      <c r="I95" s="263"/>
      <c r="J95" s="263"/>
      <c r="K95" s="263"/>
      <c r="L95" s="263"/>
      <c r="M95" s="263"/>
      <c r="N95" s="263"/>
      <c r="O95" s="263"/>
      <c r="P95" s="263"/>
      <c r="Q95" s="263"/>
      <c r="R95" s="263"/>
      <c r="S95" s="263"/>
      <c r="T95" s="264"/>
      <c r="U95" s="263"/>
      <c r="V95" s="263"/>
      <c r="W95" s="263"/>
      <c r="X95" s="263"/>
      <c r="Y95" s="263"/>
      <c r="Z95" s="263"/>
      <c r="AA95" s="263"/>
      <c r="AB95" s="263"/>
      <c r="AC95" s="268"/>
      <c r="AD95" s="268"/>
      <c r="AE95" s="268"/>
      <c r="AF95" s="268"/>
      <c r="AG95" s="44"/>
      <c r="AH95" s="44"/>
      <c r="AI95" s="44"/>
      <c r="AJ95" s="44"/>
      <c r="AK95" s="44"/>
      <c r="AL95" s="44"/>
      <c r="AM95" s="44"/>
      <c r="AN95" s="44"/>
      <c r="AO95" s="44"/>
      <c r="AP95" s="44"/>
    </row>
    <row r="96" spans="3:42">
      <c r="C96" s="263"/>
      <c r="D96" s="263"/>
      <c r="E96" s="346"/>
      <c r="F96" s="263"/>
      <c r="G96" s="263"/>
      <c r="H96" s="263"/>
      <c r="I96" s="263"/>
      <c r="J96" s="263"/>
      <c r="K96" s="263"/>
      <c r="L96" s="263"/>
      <c r="M96" s="263"/>
      <c r="N96" s="263"/>
      <c r="O96" s="263"/>
      <c r="P96" s="263"/>
      <c r="Q96" s="263"/>
      <c r="R96" s="263"/>
      <c r="S96" s="263"/>
      <c r="T96" s="264"/>
      <c r="U96" s="263"/>
      <c r="V96" s="263"/>
      <c r="W96" s="263"/>
      <c r="X96" s="263"/>
      <c r="Y96" s="263"/>
      <c r="Z96" s="263"/>
      <c r="AA96" s="263"/>
      <c r="AB96" s="263"/>
      <c r="AC96" s="268"/>
      <c r="AD96" s="268"/>
      <c r="AE96" s="268"/>
      <c r="AF96" s="268"/>
      <c r="AG96" s="44"/>
      <c r="AH96" s="44"/>
      <c r="AI96" s="44"/>
      <c r="AJ96" s="44"/>
      <c r="AK96" s="44"/>
      <c r="AL96" s="44"/>
      <c r="AM96" s="44"/>
      <c r="AN96" s="44"/>
      <c r="AO96" s="44"/>
      <c r="AP96" s="44"/>
    </row>
    <row r="97" spans="3:42">
      <c r="C97" s="263"/>
      <c r="D97" s="263"/>
      <c r="E97" s="346"/>
      <c r="F97" s="263"/>
      <c r="G97" s="263"/>
      <c r="H97" s="263"/>
      <c r="I97" s="263"/>
      <c r="J97" s="263"/>
      <c r="K97" s="263"/>
      <c r="L97" s="263"/>
      <c r="M97" s="263"/>
      <c r="N97" s="263"/>
      <c r="O97" s="263"/>
      <c r="P97" s="263"/>
      <c r="Q97" s="263"/>
      <c r="R97" s="263"/>
      <c r="S97" s="263"/>
      <c r="T97" s="264"/>
      <c r="U97" s="263"/>
      <c r="V97" s="263"/>
      <c r="W97" s="263"/>
      <c r="X97" s="263"/>
      <c r="Y97" s="263"/>
      <c r="Z97" s="263"/>
      <c r="AA97" s="263"/>
      <c r="AB97" s="263"/>
      <c r="AC97" s="268"/>
      <c r="AD97" s="268"/>
      <c r="AE97" s="268"/>
      <c r="AF97" s="268"/>
      <c r="AG97" s="44"/>
      <c r="AH97" s="44"/>
      <c r="AI97" s="44"/>
      <c r="AJ97" s="44"/>
      <c r="AK97" s="44"/>
      <c r="AL97" s="44"/>
      <c r="AM97" s="44"/>
      <c r="AN97" s="44"/>
      <c r="AO97" s="44"/>
      <c r="AP97" s="44"/>
    </row>
    <row r="98" spans="3:42">
      <c r="C98" s="263"/>
      <c r="D98" s="263"/>
      <c r="E98" s="346"/>
      <c r="F98" s="263"/>
      <c r="G98" s="263"/>
      <c r="H98" s="263"/>
      <c r="I98" s="263"/>
      <c r="J98" s="263"/>
      <c r="K98" s="263"/>
      <c r="L98" s="263"/>
      <c r="M98" s="263"/>
      <c r="N98" s="263"/>
      <c r="O98" s="263"/>
      <c r="P98" s="263"/>
      <c r="Q98" s="263"/>
      <c r="R98" s="263"/>
      <c r="S98" s="263"/>
      <c r="T98" s="264"/>
      <c r="U98" s="263"/>
      <c r="V98" s="263"/>
      <c r="W98" s="263"/>
      <c r="X98" s="263"/>
      <c r="Y98" s="263"/>
      <c r="Z98" s="263"/>
      <c r="AA98" s="263"/>
      <c r="AB98" s="263"/>
      <c r="AC98" s="268"/>
      <c r="AD98" s="268"/>
      <c r="AE98" s="268"/>
      <c r="AF98" s="268"/>
      <c r="AG98" s="44"/>
      <c r="AH98" s="44"/>
      <c r="AI98" s="44"/>
      <c r="AJ98" s="44"/>
      <c r="AK98" s="44"/>
      <c r="AL98" s="44"/>
      <c r="AM98" s="44"/>
      <c r="AN98" s="44"/>
      <c r="AO98" s="44"/>
      <c r="AP98" s="44"/>
    </row>
    <row r="99" spans="3:42">
      <c r="C99" s="263"/>
      <c r="D99" s="263"/>
      <c r="E99" s="346"/>
      <c r="F99" s="263"/>
      <c r="G99" s="263"/>
      <c r="H99" s="263"/>
      <c r="I99" s="263"/>
      <c r="J99" s="263"/>
      <c r="K99" s="263"/>
      <c r="L99" s="263"/>
      <c r="M99" s="263"/>
      <c r="N99" s="263"/>
      <c r="O99" s="263"/>
      <c r="P99" s="263"/>
      <c r="Q99" s="263"/>
      <c r="R99" s="263"/>
      <c r="S99" s="263"/>
      <c r="T99" s="264"/>
      <c r="U99" s="263"/>
      <c r="V99" s="263"/>
      <c r="W99" s="263"/>
      <c r="X99" s="263"/>
      <c r="Y99" s="263"/>
      <c r="Z99" s="263"/>
      <c r="AA99" s="263"/>
      <c r="AB99" s="263"/>
      <c r="AC99" s="268"/>
      <c r="AD99" s="268"/>
      <c r="AE99" s="268"/>
      <c r="AF99" s="268"/>
      <c r="AG99" s="44"/>
      <c r="AH99" s="44"/>
      <c r="AI99" s="44"/>
      <c r="AJ99" s="44"/>
      <c r="AK99" s="44"/>
      <c r="AL99" s="44"/>
      <c r="AM99" s="44"/>
      <c r="AN99" s="44"/>
      <c r="AO99" s="44"/>
      <c r="AP99" s="44"/>
    </row>
    <row r="100" spans="3:42">
      <c r="C100" s="263"/>
      <c r="D100" s="263"/>
      <c r="E100" s="346"/>
      <c r="F100" s="263"/>
      <c r="G100" s="263"/>
      <c r="H100" s="263"/>
      <c r="I100" s="263"/>
      <c r="J100" s="263"/>
      <c r="K100" s="263"/>
      <c r="L100" s="263"/>
      <c r="M100" s="263"/>
      <c r="N100" s="263"/>
      <c r="O100" s="263"/>
      <c r="P100" s="263"/>
      <c r="Q100" s="263"/>
      <c r="R100" s="263"/>
      <c r="S100" s="263"/>
      <c r="T100" s="264"/>
      <c r="U100" s="263"/>
      <c r="V100" s="263"/>
      <c r="W100" s="263"/>
      <c r="X100" s="263"/>
      <c r="Y100" s="263"/>
      <c r="Z100" s="263"/>
      <c r="AA100" s="263"/>
      <c r="AB100" s="263"/>
      <c r="AC100" s="268"/>
      <c r="AD100" s="268"/>
      <c r="AE100" s="268"/>
      <c r="AF100" s="268"/>
      <c r="AG100" s="44"/>
      <c r="AH100" s="44"/>
      <c r="AI100" s="44"/>
      <c r="AJ100" s="44"/>
      <c r="AK100" s="44"/>
      <c r="AL100" s="44"/>
      <c r="AM100" s="44"/>
      <c r="AN100" s="44"/>
      <c r="AO100" s="44"/>
      <c r="AP100" s="44"/>
    </row>
    <row r="101" spans="3:42">
      <c r="C101" s="263"/>
      <c r="D101" s="263"/>
      <c r="E101" s="346"/>
      <c r="F101" s="263"/>
      <c r="G101" s="263"/>
      <c r="H101" s="263"/>
      <c r="I101" s="263"/>
      <c r="J101" s="263"/>
      <c r="K101" s="263"/>
      <c r="L101" s="263"/>
      <c r="M101" s="263"/>
      <c r="N101" s="263"/>
      <c r="O101" s="263"/>
      <c r="P101" s="263"/>
      <c r="Q101" s="263"/>
      <c r="R101" s="263"/>
      <c r="S101" s="263"/>
      <c r="T101" s="264"/>
      <c r="U101" s="263"/>
      <c r="V101" s="263"/>
      <c r="W101" s="263"/>
      <c r="X101" s="263"/>
      <c r="Y101" s="263"/>
      <c r="Z101" s="263"/>
      <c r="AA101" s="263"/>
      <c r="AB101" s="263"/>
      <c r="AC101" s="268"/>
      <c r="AD101" s="268"/>
      <c r="AE101" s="268"/>
      <c r="AF101" s="268"/>
      <c r="AG101" s="44"/>
      <c r="AH101" s="44"/>
      <c r="AI101" s="44"/>
      <c r="AJ101" s="44"/>
      <c r="AK101" s="44"/>
      <c r="AL101" s="44"/>
      <c r="AM101" s="44"/>
      <c r="AN101" s="44"/>
      <c r="AO101" s="44"/>
      <c r="AP101" s="44"/>
    </row>
    <row r="102" spans="3:42">
      <c r="C102" s="263"/>
      <c r="D102" s="263"/>
      <c r="E102" s="346"/>
      <c r="F102" s="263"/>
      <c r="G102" s="263"/>
      <c r="H102" s="263"/>
      <c r="I102" s="263"/>
      <c r="J102" s="263"/>
      <c r="K102" s="263"/>
      <c r="L102" s="263"/>
      <c r="M102" s="263"/>
      <c r="N102" s="263"/>
      <c r="O102" s="263"/>
      <c r="P102" s="263"/>
      <c r="Q102" s="263"/>
      <c r="R102" s="263"/>
      <c r="S102" s="263"/>
      <c r="T102" s="264"/>
      <c r="U102" s="263"/>
      <c r="V102" s="263"/>
      <c r="W102" s="263"/>
      <c r="X102" s="263"/>
      <c r="Y102" s="263"/>
      <c r="Z102" s="263"/>
      <c r="AA102" s="263"/>
      <c r="AB102" s="263"/>
      <c r="AC102" s="268"/>
      <c r="AD102" s="268"/>
      <c r="AE102" s="268"/>
      <c r="AF102" s="268"/>
      <c r="AG102" s="44"/>
      <c r="AH102" s="44"/>
      <c r="AI102" s="44"/>
      <c r="AJ102" s="44"/>
      <c r="AK102" s="44"/>
      <c r="AL102" s="44"/>
      <c r="AM102" s="44"/>
      <c r="AN102" s="44"/>
      <c r="AO102" s="44"/>
      <c r="AP102" s="44"/>
    </row>
    <row r="103" spans="3:42">
      <c r="C103" s="263"/>
      <c r="D103" s="263"/>
      <c r="E103" s="346"/>
      <c r="F103" s="263"/>
      <c r="G103" s="263"/>
      <c r="H103" s="263"/>
      <c r="I103" s="263"/>
      <c r="J103" s="263"/>
      <c r="K103" s="263"/>
      <c r="L103" s="263"/>
      <c r="M103" s="263"/>
      <c r="N103" s="263"/>
      <c r="O103" s="263"/>
      <c r="P103" s="263"/>
      <c r="Q103" s="263"/>
      <c r="R103" s="263"/>
      <c r="S103" s="263"/>
      <c r="T103" s="264"/>
      <c r="U103" s="263"/>
      <c r="V103" s="263"/>
      <c r="W103" s="263"/>
      <c r="X103" s="263"/>
      <c r="Y103" s="263"/>
      <c r="Z103" s="263"/>
      <c r="AA103" s="263"/>
      <c r="AB103" s="263"/>
      <c r="AC103" s="268"/>
      <c r="AD103" s="268"/>
      <c r="AE103" s="268"/>
      <c r="AF103" s="268"/>
      <c r="AG103" s="44"/>
      <c r="AH103" s="44"/>
      <c r="AI103" s="44"/>
      <c r="AJ103" s="44"/>
      <c r="AK103" s="44"/>
      <c r="AL103" s="44"/>
      <c r="AM103" s="44"/>
      <c r="AN103" s="44"/>
      <c r="AO103" s="44"/>
      <c r="AP103" s="44"/>
    </row>
    <row r="104" spans="3:42">
      <c r="C104" s="263"/>
      <c r="D104" s="263"/>
      <c r="E104" s="346"/>
      <c r="F104" s="263"/>
      <c r="G104" s="263"/>
      <c r="H104" s="263"/>
      <c r="I104" s="263"/>
      <c r="J104" s="263"/>
      <c r="K104" s="263"/>
      <c r="L104" s="263"/>
      <c r="M104" s="263"/>
      <c r="N104" s="263"/>
      <c r="O104" s="263"/>
      <c r="P104" s="263"/>
      <c r="Q104" s="263"/>
      <c r="R104" s="263"/>
      <c r="S104" s="263"/>
      <c r="T104" s="264"/>
      <c r="U104" s="263"/>
      <c r="V104" s="263"/>
      <c r="W104" s="263"/>
      <c r="X104" s="263"/>
      <c r="Y104" s="263"/>
      <c r="Z104" s="263"/>
      <c r="AA104" s="263"/>
      <c r="AB104" s="263"/>
      <c r="AC104" s="268"/>
      <c r="AD104" s="268"/>
      <c r="AE104" s="268"/>
      <c r="AF104" s="268"/>
      <c r="AG104" s="44"/>
      <c r="AH104" s="44"/>
      <c r="AI104" s="44"/>
      <c r="AJ104" s="44"/>
      <c r="AK104" s="44"/>
      <c r="AL104" s="44"/>
      <c r="AM104" s="44"/>
      <c r="AN104" s="44"/>
      <c r="AO104" s="44"/>
      <c r="AP104" s="44"/>
    </row>
    <row r="105" spans="3:42">
      <c r="C105" s="263"/>
      <c r="D105" s="263"/>
      <c r="E105" s="346"/>
      <c r="F105" s="263"/>
      <c r="G105" s="263"/>
      <c r="H105" s="263"/>
      <c r="I105" s="263"/>
      <c r="J105" s="263"/>
      <c r="K105" s="263"/>
      <c r="L105" s="263"/>
      <c r="M105" s="263"/>
      <c r="N105" s="263"/>
      <c r="O105" s="263"/>
      <c r="P105" s="263"/>
      <c r="Q105" s="263"/>
      <c r="R105" s="263"/>
      <c r="S105" s="263"/>
      <c r="T105" s="264"/>
      <c r="U105" s="263"/>
      <c r="V105" s="263"/>
      <c r="W105" s="263"/>
      <c r="X105" s="263"/>
      <c r="Y105" s="263"/>
      <c r="Z105" s="263"/>
      <c r="AA105" s="263"/>
      <c r="AB105" s="263"/>
      <c r="AC105" s="268"/>
      <c r="AD105" s="268"/>
      <c r="AE105" s="268"/>
      <c r="AF105" s="268"/>
      <c r="AG105" s="44"/>
      <c r="AH105" s="44"/>
      <c r="AI105" s="44"/>
      <c r="AJ105" s="44"/>
      <c r="AK105" s="44"/>
      <c r="AL105" s="44"/>
      <c r="AM105" s="44"/>
      <c r="AN105" s="44"/>
      <c r="AO105" s="44"/>
      <c r="AP105" s="44"/>
    </row>
    <row r="106" spans="3:42">
      <c r="C106" s="263"/>
      <c r="D106" s="263"/>
      <c r="E106" s="346"/>
      <c r="F106" s="263"/>
      <c r="G106" s="263"/>
      <c r="H106" s="263"/>
      <c r="I106" s="263"/>
      <c r="J106" s="263"/>
      <c r="K106" s="263"/>
      <c r="L106" s="263"/>
      <c r="M106" s="263"/>
      <c r="N106" s="263"/>
      <c r="O106" s="263"/>
      <c r="P106" s="263"/>
      <c r="Q106" s="263"/>
      <c r="R106" s="263"/>
      <c r="S106" s="263"/>
      <c r="T106" s="264"/>
      <c r="U106" s="263"/>
      <c r="V106" s="263"/>
      <c r="W106" s="263"/>
      <c r="X106" s="263"/>
      <c r="Y106" s="263"/>
      <c r="Z106" s="263"/>
      <c r="AA106" s="263"/>
      <c r="AB106" s="263"/>
      <c r="AC106" s="268"/>
      <c r="AD106" s="268"/>
      <c r="AE106" s="268"/>
      <c r="AF106" s="268"/>
      <c r="AG106" s="44"/>
      <c r="AH106" s="44"/>
      <c r="AI106" s="44"/>
      <c r="AJ106" s="44"/>
      <c r="AK106" s="44"/>
      <c r="AL106" s="44"/>
      <c r="AM106" s="44"/>
      <c r="AN106" s="44"/>
      <c r="AO106" s="44"/>
      <c r="AP106" s="44"/>
    </row>
    <row r="107" spans="3:42">
      <c r="C107" s="263"/>
      <c r="D107" s="263"/>
      <c r="E107" s="346"/>
      <c r="F107" s="263"/>
      <c r="G107" s="263"/>
      <c r="H107" s="263"/>
      <c r="I107" s="263"/>
      <c r="J107" s="263"/>
      <c r="K107" s="263"/>
      <c r="L107" s="263"/>
      <c r="M107" s="263"/>
      <c r="N107" s="263"/>
      <c r="O107" s="263"/>
      <c r="P107" s="263"/>
      <c r="Q107" s="263"/>
      <c r="R107" s="263"/>
      <c r="S107" s="263"/>
      <c r="T107" s="264"/>
      <c r="U107" s="263"/>
      <c r="V107" s="263"/>
      <c r="W107" s="263"/>
      <c r="X107" s="263"/>
      <c r="Y107" s="263"/>
      <c r="Z107" s="263"/>
      <c r="AA107" s="263"/>
      <c r="AB107" s="263"/>
      <c r="AC107" s="268"/>
      <c r="AD107" s="268"/>
      <c r="AE107" s="268"/>
      <c r="AF107" s="268"/>
      <c r="AG107" s="44"/>
      <c r="AH107" s="44"/>
      <c r="AI107" s="44"/>
      <c r="AJ107" s="44"/>
      <c r="AK107" s="44"/>
      <c r="AL107" s="44"/>
      <c r="AM107" s="44"/>
      <c r="AN107" s="44"/>
      <c r="AO107" s="44"/>
      <c r="AP107" s="44"/>
    </row>
    <row r="108" spans="3:42">
      <c r="C108" s="263"/>
      <c r="D108" s="263"/>
      <c r="E108" s="346"/>
      <c r="F108" s="263"/>
      <c r="G108" s="263"/>
      <c r="H108" s="263"/>
      <c r="I108" s="263"/>
      <c r="J108" s="263"/>
      <c r="K108" s="263"/>
      <c r="L108" s="263"/>
      <c r="M108" s="263"/>
      <c r="N108" s="263"/>
      <c r="O108" s="263"/>
      <c r="P108" s="263"/>
      <c r="Q108" s="263"/>
      <c r="R108" s="263"/>
      <c r="S108" s="263"/>
      <c r="T108" s="264"/>
      <c r="U108" s="263"/>
      <c r="V108" s="263"/>
      <c r="W108" s="263"/>
      <c r="X108" s="263"/>
      <c r="Y108" s="263"/>
      <c r="Z108" s="263"/>
      <c r="AA108" s="263"/>
      <c r="AB108" s="263"/>
      <c r="AC108" s="268"/>
      <c r="AD108" s="268"/>
      <c r="AE108" s="268"/>
      <c r="AF108" s="268"/>
      <c r="AG108" s="44"/>
      <c r="AH108" s="44"/>
      <c r="AI108" s="44"/>
      <c r="AJ108" s="44"/>
      <c r="AK108" s="44"/>
      <c r="AL108" s="44"/>
      <c r="AM108" s="44"/>
      <c r="AN108" s="44"/>
      <c r="AO108" s="44"/>
      <c r="AP108" s="44"/>
    </row>
    <row r="109" spans="3:42">
      <c r="C109" s="263"/>
      <c r="D109" s="263"/>
      <c r="E109" s="346"/>
      <c r="F109" s="263"/>
      <c r="G109" s="263"/>
      <c r="H109" s="263"/>
      <c r="I109" s="263"/>
      <c r="J109" s="263"/>
      <c r="K109" s="263"/>
      <c r="L109" s="263"/>
      <c r="M109" s="263"/>
      <c r="N109" s="263"/>
      <c r="O109" s="263"/>
      <c r="P109" s="263"/>
      <c r="Q109" s="263"/>
      <c r="R109" s="263"/>
      <c r="S109" s="263"/>
      <c r="T109" s="264"/>
      <c r="U109" s="263"/>
      <c r="V109" s="263"/>
      <c r="W109" s="263"/>
      <c r="X109" s="263"/>
      <c r="Y109" s="263"/>
      <c r="Z109" s="263"/>
      <c r="AA109" s="263"/>
      <c r="AB109" s="263"/>
      <c r="AC109" s="268"/>
      <c r="AD109" s="268"/>
      <c r="AE109" s="268"/>
      <c r="AF109" s="268"/>
      <c r="AG109" s="44"/>
      <c r="AH109" s="44"/>
      <c r="AI109" s="44"/>
      <c r="AJ109" s="44"/>
      <c r="AK109" s="44"/>
      <c r="AL109" s="44"/>
      <c r="AM109" s="44"/>
      <c r="AN109" s="44"/>
      <c r="AO109" s="44"/>
      <c r="AP109" s="44"/>
    </row>
    <row r="110" spans="3:42">
      <c r="C110" s="23"/>
      <c r="D110" s="23"/>
      <c r="E110" s="24"/>
      <c r="F110" s="23"/>
      <c r="G110" s="23"/>
      <c r="H110" s="23"/>
      <c r="I110" s="23"/>
      <c r="J110" s="23"/>
      <c r="K110" s="23"/>
      <c r="L110" s="23"/>
      <c r="M110" s="23"/>
      <c r="N110" s="23"/>
      <c r="O110" s="23"/>
      <c r="P110" s="23"/>
      <c r="Q110" s="23"/>
      <c r="R110" s="23"/>
      <c r="S110" s="23"/>
      <c r="T110" s="25"/>
      <c r="U110" s="23"/>
      <c r="V110" s="23"/>
      <c r="W110" s="23"/>
      <c r="X110" s="23"/>
      <c r="Y110" s="23"/>
      <c r="Z110" s="23"/>
      <c r="AA110" s="23"/>
      <c r="AB110" s="23"/>
      <c r="AC110" s="44"/>
      <c r="AD110" s="44"/>
      <c r="AE110" s="44"/>
      <c r="AF110" s="44"/>
      <c r="AG110" s="44"/>
      <c r="AH110" s="44"/>
      <c r="AI110" s="44"/>
      <c r="AJ110" s="44"/>
      <c r="AK110" s="44"/>
      <c r="AL110" s="44"/>
      <c r="AM110" s="44"/>
      <c r="AN110" s="44"/>
      <c r="AO110" s="44"/>
      <c r="AP110" s="44"/>
    </row>
    <row r="111" spans="3:42">
      <c r="C111" s="23"/>
      <c r="D111" s="23"/>
      <c r="E111" s="24"/>
      <c r="F111" s="23"/>
      <c r="G111" s="23"/>
      <c r="H111" s="23"/>
      <c r="I111" s="23"/>
      <c r="J111" s="23"/>
      <c r="K111" s="23"/>
      <c r="L111" s="23"/>
      <c r="M111" s="23"/>
      <c r="N111" s="23"/>
      <c r="O111" s="23"/>
      <c r="P111" s="23"/>
      <c r="Q111" s="23"/>
      <c r="R111" s="23"/>
      <c r="S111" s="23"/>
      <c r="T111" s="25"/>
      <c r="U111" s="23"/>
      <c r="V111" s="23"/>
      <c r="W111" s="23"/>
      <c r="X111" s="23"/>
      <c r="Y111" s="23"/>
      <c r="Z111" s="23"/>
      <c r="AA111" s="23"/>
      <c r="AB111" s="23"/>
      <c r="AC111" s="44"/>
      <c r="AD111" s="44"/>
      <c r="AE111" s="44"/>
      <c r="AF111" s="44"/>
      <c r="AG111" s="44"/>
      <c r="AH111" s="44"/>
      <c r="AI111" s="44"/>
      <c r="AJ111" s="44"/>
      <c r="AK111" s="44"/>
      <c r="AL111" s="44"/>
      <c r="AM111" s="44"/>
      <c r="AN111" s="44"/>
      <c r="AO111" s="44"/>
      <c r="AP111" s="44"/>
    </row>
    <row r="112" spans="3:42">
      <c r="C112" s="23"/>
      <c r="D112" s="23"/>
      <c r="E112" s="24"/>
      <c r="F112" s="23"/>
      <c r="G112" s="23"/>
      <c r="H112" s="23"/>
      <c r="I112" s="23"/>
      <c r="J112" s="23"/>
      <c r="K112" s="23"/>
      <c r="L112" s="23"/>
      <c r="M112" s="23"/>
      <c r="N112" s="23"/>
      <c r="O112" s="23"/>
      <c r="P112" s="23"/>
      <c r="Q112" s="23"/>
      <c r="R112" s="23"/>
      <c r="S112" s="23"/>
      <c r="T112" s="25"/>
      <c r="U112" s="23"/>
      <c r="V112" s="23"/>
      <c r="W112" s="23"/>
      <c r="X112" s="23"/>
      <c r="Y112" s="23"/>
      <c r="Z112" s="23"/>
      <c r="AA112" s="23"/>
      <c r="AB112" s="23"/>
      <c r="AC112" s="44"/>
      <c r="AD112" s="44"/>
      <c r="AE112" s="44"/>
      <c r="AF112" s="44"/>
      <c r="AG112" s="44"/>
      <c r="AH112" s="44"/>
      <c r="AI112" s="44"/>
      <c r="AJ112" s="44"/>
      <c r="AK112" s="44"/>
      <c r="AL112" s="44"/>
      <c r="AM112" s="44"/>
      <c r="AN112" s="44"/>
      <c r="AO112" s="44"/>
      <c r="AP112" s="44"/>
    </row>
    <row r="113" spans="3:42">
      <c r="C113" s="23"/>
      <c r="D113" s="23"/>
      <c r="E113" s="24"/>
      <c r="F113" s="23"/>
      <c r="G113" s="23"/>
      <c r="H113" s="23"/>
      <c r="I113" s="23"/>
      <c r="J113" s="23"/>
      <c r="K113" s="23"/>
      <c r="L113" s="23"/>
      <c r="M113" s="23"/>
      <c r="N113" s="23"/>
      <c r="O113" s="23"/>
      <c r="P113" s="23"/>
      <c r="Q113" s="23"/>
      <c r="R113" s="23"/>
      <c r="S113" s="23"/>
      <c r="T113" s="25"/>
      <c r="U113" s="23"/>
      <c r="V113" s="23"/>
      <c r="W113" s="23"/>
      <c r="X113" s="23"/>
      <c r="Y113" s="23"/>
      <c r="Z113" s="23"/>
      <c r="AA113" s="23"/>
      <c r="AB113" s="23"/>
      <c r="AC113" s="44"/>
      <c r="AD113" s="44"/>
      <c r="AE113" s="44"/>
      <c r="AF113" s="44"/>
      <c r="AG113" s="44"/>
      <c r="AH113" s="44"/>
      <c r="AI113" s="44"/>
      <c r="AJ113" s="44"/>
      <c r="AK113" s="44"/>
      <c r="AL113" s="44"/>
      <c r="AM113" s="44"/>
      <c r="AN113" s="44"/>
      <c r="AO113" s="44"/>
      <c r="AP113" s="44"/>
    </row>
    <row r="114" spans="3:42">
      <c r="C114" s="23"/>
      <c r="D114" s="23"/>
      <c r="E114" s="24"/>
      <c r="F114" s="23"/>
      <c r="G114" s="23"/>
      <c r="H114" s="23"/>
      <c r="I114" s="23"/>
      <c r="J114" s="23"/>
      <c r="K114" s="23"/>
      <c r="L114" s="23"/>
      <c r="M114" s="23"/>
      <c r="N114" s="23"/>
      <c r="O114" s="23"/>
      <c r="P114" s="23"/>
      <c r="Q114" s="23"/>
      <c r="R114" s="23"/>
      <c r="S114" s="23"/>
      <c r="T114" s="25"/>
      <c r="U114" s="23"/>
      <c r="V114" s="23"/>
      <c r="W114" s="23"/>
      <c r="X114" s="23"/>
      <c r="Y114" s="23"/>
      <c r="Z114" s="23"/>
      <c r="AA114" s="23"/>
      <c r="AB114" s="23"/>
      <c r="AC114" s="44"/>
      <c r="AD114" s="44"/>
      <c r="AE114" s="44"/>
      <c r="AF114" s="44"/>
      <c r="AG114" s="44"/>
      <c r="AH114" s="44"/>
      <c r="AI114" s="44"/>
      <c r="AJ114" s="44"/>
      <c r="AK114" s="44"/>
      <c r="AL114" s="44"/>
      <c r="AM114" s="44"/>
      <c r="AN114" s="44"/>
      <c r="AO114" s="44"/>
      <c r="AP114" s="44"/>
    </row>
    <row r="115" spans="3:42">
      <c r="C115" s="23"/>
      <c r="D115" s="23"/>
      <c r="E115" s="24"/>
      <c r="F115" s="23"/>
      <c r="G115" s="23"/>
      <c r="H115" s="23"/>
      <c r="I115" s="23"/>
      <c r="J115" s="23"/>
      <c r="K115" s="23"/>
      <c r="L115" s="23"/>
      <c r="M115" s="23"/>
      <c r="N115" s="23"/>
      <c r="O115" s="23"/>
      <c r="P115" s="23"/>
      <c r="Q115" s="23"/>
      <c r="R115" s="23"/>
      <c r="S115" s="23"/>
      <c r="T115" s="25"/>
      <c r="U115" s="23"/>
      <c r="V115" s="23"/>
      <c r="W115" s="23"/>
      <c r="X115" s="23"/>
      <c r="Y115" s="23"/>
      <c r="Z115" s="23"/>
      <c r="AA115" s="23"/>
      <c r="AB115" s="23"/>
      <c r="AC115" s="44"/>
      <c r="AD115" s="44"/>
      <c r="AE115" s="44"/>
      <c r="AF115" s="44"/>
      <c r="AG115" s="44"/>
      <c r="AH115" s="44"/>
      <c r="AI115" s="44"/>
      <c r="AJ115" s="44"/>
      <c r="AK115" s="44"/>
      <c r="AL115" s="44"/>
      <c r="AM115" s="44"/>
      <c r="AN115" s="44"/>
      <c r="AO115" s="44"/>
      <c r="AP115" s="44"/>
    </row>
    <row r="116" spans="3:42">
      <c r="C116" s="23"/>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row>
    <row r="117" spans="3:42">
      <c r="C117" s="23"/>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row>
    <row r="118" spans="3:42">
      <c r="C118" s="23"/>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row>
    <row r="119" spans="3:42">
      <c r="C119" s="23"/>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row>
    <row r="120" spans="3:42">
      <c r="C120" s="23"/>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row>
    <row r="121" spans="3:42">
      <c r="C121" s="23"/>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row>
    <row r="122" spans="3:42">
      <c r="C122" s="23"/>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row>
    <row r="123" spans="3:42">
      <c r="C123" s="2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row>
    <row r="124" spans="3:42">
      <c r="C124" s="2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row>
    <row r="125" spans="3:42">
      <c r="C125" s="2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row>
    <row r="126" spans="3:42">
      <c r="C126" s="23"/>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row>
    <row r="127" spans="3:42">
      <c r="C127" s="23"/>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row>
    <row r="128" spans="3:42" s="19" customFormat="1">
      <c r="E128" s="21"/>
      <c r="T128" s="20"/>
    </row>
    <row r="129" spans="5:20" s="19" customFormat="1">
      <c r="E129" s="21"/>
      <c r="T129" s="20"/>
    </row>
    <row r="130" spans="5:20" s="19" customFormat="1">
      <c r="E130" s="21"/>
      <c r="T130" s="20"/>
    </row>
    <row r="131" spans="5:20" s="19" customFormat="1">
      <c r="E131" s="21"/>
      <c r="T131" s="20"/>
    </row>
    <row r="132" spans="5:20" s="19" customFormat="1">
      <c r="E132" s="21"/>
      <c r="T132" s="20"/>
    </row>
    <row r="133" spans="5:20" s="19" customFormat="1">
      <c r="E133" s="21"/>
      <c r="T133" s="20"/>
    </row>
    <row r="134" spans="5:20" s="19" customFormat="1">
      <c r="E134" s="21"/>
      <c r="T134" s="20"/>
    </row>
    <row r="135" spans="5:20" s="19" customFormat="1">
      <c r="E135" s="21"/>
      <c r="T135" s="20"/>
    </row>
    <row r="136" spans="5:20" s="19" customFormat="1">
      <c r="E136" s="21"/>
      <c r="T136" s="20"/>
    </row>
    <row r="137" spans="5:20" s="19" customFormat="1">
      <c r="E137" s="21"/>
      <c r="T137" s="20"/>
    </row>
    <row r="138" spans="5:20" s="19" customFormat="1">
      <c r="E138" s="21"/>
      <c r="T138" s="20"/>
    </row>
    <row r="139" spans="5:20" s="19" customFormat="1">
      <c r="E139" s="21"/>
      <c r="T139" s="20"/>
    </row>
    <row r="140" spans="5:20" s="19" customFormat="1">
      <c r="E140" s="21"/>
      <c r="T140" s="20"/>
    </row>
    <row r="141" spans="5:20" s="19" customFormat="1">
      <c r="E141" s="21"/>
      <c r="T141" s="20"/>
    </row>
    <row r="142" spans="5:20" s="19" customFormat="1">
      <c r="E142" s="21"/>
      <c r="T142" s="20"/>
    </row>
    <row r="143" spans="5:20" s="19" customFormat="1">
      <c r="E143" s="21"/>
      <c r="T143" s="20"/>
    </row>
    <row r="144" spans="5:20" s="19" customFormat="1">
      <c r="E144" s="21"/>
      <c r="T144" s="20"/>
    </row>
    <row r="145" spans="5:20" s="19" customFormat="1">
      <c r="E145" s="21"/>
      <c r="T145" s="20"/>
    </row>
    <row r="146" spans="5:20" s="19" customFormat="1">
      <c r="E146" s="21"/>
      <c r="T146" s="20"/>
    </row>
    <row r="147" spans="5:20" s="19" customFormat="1">
      <c r="E147" s="21"/>
      <c r="T147" s="20"/>
    </row>
    <row r="148" spans="5:20" s="19" customFormat="1">
      <c r="E148" s="21"/>
      <c r="T148" s="20"/>
    </row>
    <row r="149" spans="5:20" s="19" customFormat="1">
      <c r="E149" s="21"/>
      <c r="T149" s="20"/>
    </row>
    <row r="150" spans="5:20" s="19" customFormat="1">
      <c r="E150" s="21"/>
      <c r="T150" s="20"/>
    </row>
    <row r="151" spans="5:20" s="19" customFormat="1">
      <c r="E151" s="21"/>
      <c r="T151" s="20"/>
    </row>
    <row r="152" spans="5:20" s="19" customFormat="1">
      <c r="E152" s="21"/>
      <c r="T152" s="20"/>
    </row>
    <row r="153" spans="5:20" s="19" customFormat="1">
      <c r="E153" s="21"/>
      <c r="T153" s="20"/>
    </row>
    <row r="154" spans="5:20" s="19" customFormat="1">
      <c r="E154" s="21"/>
      <c r="T154" s="20"/>
    </row>
    <row r="155" spans="5:20" s="19" customFormat="1">
      <c r="E155" s="21"/>
      <c r="T155" s="20"/>
    </row>
    <row r="156" spans="5:20" s="19" customFormat="1">
      <c r="E156" s="21"/>
      <c r="T156" s="20"/>
    </row>
    <row r="157" spans="5:20" s="19" customFormat="1">
      <c r="E157" s="21"/>
      <c r="T157" s="20"/>
    </row>
    <row r="158" spans="5:20" s="19" customFormat="1">
      <c r="E158" s="21"/>
      <c r="T158" s="20"/>
    </row>
    <row r="159" spans="5:20" s="19" customFormat="1">
      <c r="E159" s="21"/>
      <c r="T159" s="20"/>
    </row>
    <row r="160" spans="5:20" s="19" customFormat="1">
      <c r="E160" s="21"/>
      <c r="T160" s="20"/>
    </row>
    <row r="161" spans="5:20" s="19" customFormat="1">
      <c r="E161" s="21"/>
      <c r="T161" s="20"/>
    </row>
    <row r="162" spans="5:20" s="19" customFormat="1">
      <c r="E162" s="21"/>
      <c r="T162" s="20"/>
    </row>
    <row r="163" spans="5:20" s="19" customFormat="1">
      <c r="E163" s="21"/>
      <c r="T163" s="20"/>
    </row>
    <row r="164" spans="5:20" s="19" customFormat="1">
      <c r="E164" s="21"/>
      <c r="T164" s="20"/>
    </row>
    <row r="165" spans="5:20" s="19" customFormat="1">
      <c r="E165" s="21"/>
      <c r="T165" s="20"/>
    </row>
    <row r="166" spans="5:20" s="19" customFormat="1">
      <c r="E166" s="21"/>
      <c r="T166" s="20"/>
    </row>
    <row r="167" spans="5:20" s="19" customFormat="1">
      <c r="E167" s="21"/>
      <c r="T167" s="20"/>
    </row>
    <row r="168" spans="5:20" s="19" customFormat="1">
      <c r="E168" s="21"/>
      <c r="T168" s="20"/>
    </row>
    <row r="169" spans="5:20" s="19" customFormat="1">
      <c r="E169" s="21"/>
      <c r="T169" s="20"/>
    </row>
    <row r="170" spans="5:20" s="19" customFormat="1">
      <c r="E170" s="21"/>
      <c r="T170" s="20"/>
    </row>
    <row r="171" spans="5:20" s="19" customFormat="1">
      <c r="E171" s="21"/>
      <c r="T171" s="20"/>
    </row>
    <row r="172" spans="5:20" s="19" customFormat="1">
      <c r="E172" s="21"/>
      <c r="T172" s="20"/>
    </row>
    <row r="173" spans="5:20" s="19" customFormat="1">
      <c r="E173" s="21"/>
      <c r="T173" s="20"/>
    </row>
    <row r="174" spans="5:20" s="19" customFormat="1">
      <c r="E174" s="21"/>
      <c r="T174" s="20"/>
    </row>
    <row r="175" spans="5:20" s="19" customFormat="1">
      <c r="E175" s="21"/>
      <c r="T175" s="20"/>
    </row>
    <row r="176" spans="5:20" s="19" customFormat="1">
      <c r="E176" s="21"/>
      <c r="T176" s="20"/>
    </row>
    <row r="177" spans="5:20" s="19" customFormat="1">
      <c r="E177" s="21"/>
      <c r="T177" s="20"/>
    </row>
    <row r="178" spans="5:20" s="19" customFormat="1">
      <c r="E178" s="21"/>
      <c r="T178" s="20"/>
    </row>
    <row r="179" spans="5:20" s="19" customFormat="1">
      <c r="E179" s="21"/>
      <c r="T179" s="20"/>
    </row>
    <row r="180" spans="5:20" s="19" customFormat="1">
      <c r="E180" s="21"/>
      <c r="T180" s="20"/>
    </row>
    <row r="181" spans="5:20" s="19" customFormat="1">
      <c r="E181" s="21"/>
      <c r="T181" s="20"/>
    </row>
    <row r="182" spans="5:20" s="19" customFormat="1">
      <c r="E182" s="21"/>
      <c r="T182" s="20"/>
    </row>
    <row r="183" spans="5:20" s="19" customFormat="1">
      <c r="E183" s="21"/>
      <c r="T183" s="20"/>
    </row>
    <row r="184" spans="5:20" s="19" customFormat="1">
      <c r="E184" s="21"/>
      <c r="T184" s="20"/>
    </row>
    <row r="185" spans="5:20" s="19" customFormat="1">
      <c r="E185" s="21"/>
      <c r="T185" s="20"/>
    </row>
    <row r="186" spans="5:20" s="19" customFormat="1">
      <c r="E186" s="21"/>
      <c r="T186" s="20"/>
    </row>
    <row r="187" spans="5:20" s="19" customFormat="1">
      <c r="E187" s="21"/>
      <c r="T187" s="20"/>
    </row>
    <row r="188" spans="5:20" s="19" customFormat="1">
      <c r="E188" s="21"/>
      <c r="T188" s="20"/>
    </row>
    <row r="189" spans="5:20" s="19" customFormat="1">
      <c r="E189" s="21"/>
      <c r="T189" s="20"/>
    </row>
    <row r="190" spans="5:20" s="19" customFormat="1">
      <c r="E190" s="21"/>
      <c r="T190" s="20"/>
    </row>
    <row r="191" spans="5:20" s="19" customFormat="1">
      <c r="E191" s="21"/>
      <c r="T191" s="20"/>
    </row>
    <row r="192" spans="5:20" s="19" customFormat="1">
      <c r="E192" s="21"/>
      <c r="T192" s="20"/>
    </row>
    <row r="193" spans="5:20" s="19" customFormat="1">
      <c r="E193" s="21"/>
      <c r="T193" s="20"/>
    </row>
    <row r="194" spans="5:20" s="19" customFormat="1">
      <c r="E194" s="21"/>
      <c r="T194" s="20"/>
    </row>
    <row r="195" spans="5:20" s="19" customFormat="1">
      <c r="E195" s="21"/>
      <c r="T195" s="20"/>
    </row>
    <row r="196" spans="5:20" s="19" customFormat="1">
      <c r="E196" s="21"/>
      <c r="T196" s="20"/>
    </row>
    <row r="197" spans="5:20" s="19" customFormat="1">
      <c r="E197" s="21"/>
      <c r="T197" s="20"/>
    </row>
    <row r="198" spans="5:20" s="19" customFormat="1">
      <c r="E198" s="21"/>
      <c r="T198" s="20"/>
    </row>
    <row r="199" spans="5:20" s="19" customFormat="1">
      <c r="E199" s="21"/>
      <c r="T199" s="20"/>
    </row>
    <row r="200" spans="5:20" s="19" customFormat="1">
      <c r="E200" s="21"/>
      <c r="T200" s="20"/>
    </row>
    <row r="201" spans="5:20" s="19" customFormat="1">
      <c r="E201" s="21"/>
      <c r="T201" s="20"/>
    </row>
    <row r="202" spans="5:20" s="19" customFormat="1">
      <c r="E202" s="21"/>
      <c r="T202" s="20"/>
    </row>
    <row r="203" spans="5:20" s="19" customFormat="1">
      <c r="E203" s="21"/>
      <c r="T203" s="20"/>
    </row>
    <row r="204" spans="5:20" s="19" customFormat="1">
      <c r="E204" s="21"/>
      <c r="T204" s="20"/>
    </row>
    <row r="205" spans="5:20" s="19" customFormat="1">
      <c r="E205" s="21"/>
      <c r="T205" s="20"/>
    </row>
    <row r="206" spans="5:20" s="19" customFormat="1">
      <c r="E206" s="21"/>
      <c r="T206" s="20"/>
    </row>
    <row r="207" spans="5:20" s="19" customFormat="1">
      <c r="E207" s="21"/>
      <c r="T207" s="20"/>
    </row>
    <row r="208" spans="5:20" s="19" customFormat="1">
      <c r="E208" s="21"/>
      <c r="T208" s="20"/>
    </row>
    <row r="209" spans="5:20" s="19" customFormat="1">
      <c r="E209" s="21"/>
      <c r="T209" s="20"/>
    </row>
    <row r="210" spans="5:20" s="19" customFormat="1">
      <c r="E210" s="21"/>
      <c r="T210" s="20"/>
    </row>
    <row r="211" spans="5:20" s="19" customFormat="1">
      <c r="E211" s="21"/>
      <c r="T211" s="20"/>
    </row>
    <row r="212" spans="5:20" s="19" customFormat="1">
      <c r="E212" s="21"/>
      <c r="T212" s="20"/>
    </row>
    <row r="213" spans="5:20" s="19" customFormat="1">
      <c r="E213" s="21"/>
      <c r="T213" s="20"/>
    </row>
    <row r="214" spans="5:20" s="19" customFormat="1">
      <c r="E214" s="21"/>
      <c r="T214" s="20"/>
    </row>
    <row r="215" spans="5:20" s="19" customFormat="1">
      <c r="E215" s="21"/>
      <c r="T215" s="20"/>
    </row>
    <row r="216" spans="5:20" s="19" customFormat="1">
      <c r="E216" s="21"/>
      <c r="T216" s="20"/>
    </row>
    <row r="217" spans="5:20" s="19" customFormat="1">
      <c r="E217" s="21"/>
      <c r="T217" s="20"/>
    </row>
    <row r="218" spans="5:20" s="19" customFormat="1">
      <c r="E218" s="21"/>
      <c r="T218" s="20"/>
    </row>
    <row r="219" spans="5:20" s="19" customFormat="1">
      <c r="E219" s="21"/>
      <c r="T219" s="20"/>
    </row>
    <row r="220" spans="5:20" s="19" customFormat="1">
      <c r="E220" s="21"/>
      <c r="T220" s="20"/>
    </row>
    <row r="221" spans="5:20" s="19" customFormat="1">
      <c r="E221" s="21"/>
      <c r="T221" s="20"/>
    </row>
    <row r="222" spans="5:20" s="19" customFormat="1">
      <c r="E222" s="21"/>
      <c r="T222" s="20"/>
    </row>
    <row r="223" spans="5:20" s="19" customFormat="1">
      <c r="E223" s="21"/>
      <c r="T223" s="20"/>
    </row>
    <row r="224" spans="5:20" s="19" customFormat="1">
      <c r="E224" s="21"/>
      <c r="T224" s="20"/>
    </row>
    <row r="225" spans="5:20" s="19" customFormat="1">
      <c r="E225" s="21"/>
      <c r="T225" s="20"/>
    </row>
    <row r="226" spans="5:20" s="19" customFormat="1">
      <c r="E226" s="21"/>
      <c r="T226" s="20"/>
    </row>
    <row r="227" spans="5:20" s="19" customFormat="1">
      <c r="E227" s="21"/>
      <c r="T227" s="20"/>
    </row>
    <row r="228" spans="5:20" s="19" customFormat="1">
      <c r="E228" s="21"/>
      <c r="T228" s="20"/>
    </row>
    <row r="229" spans="5:20" s="19" customFormat="1">
      <c r="E229" s="21"/>
      <c r="T229" s="20"/>
    </row>
    <row r="230" spans="5:20" s="19" customFormat="1">
      <c r="E230" s="21"/>
      <c r="T230" s="20"/>
    </row>
    <row r="231" spans="5:20" s="19" customFormat="1">
      <c r="E231" s="21"/>
      <c r="T231" s="20"/>
    </row>
    <row r="232" spans="5:20" s="19" customFormat="1">
      <c r="E232" s="21"/>
      <c r="T232" s="20"/>
    </row>
    <row r="233" spans="5:20" s="19" customFormat="1">
      <c r="E233" s="21"/>
      <c r="T233" s="20"/>
    </row>
    <row r="234" spans="5:20" s="19" customFormat="1">
      <c r="E234" s="21"/>
      <c r="T234" s="20"/>
    </row>
    <row r="235" spans="5:20" s="19" customFormat="1">
      <c r="E235" s="21"/>
      <c r="T235" s="20"/>
    </row>
    <row r="236" spans="5:20" s="19" customFormat="1">
      <c r="E236" s="21"/>
      <c r="T236" s="20"/>
    </row>
    <row r="237" spans="5:20" s="19" customFormat="1">
      <c r="E237" s="21"/>
      <c r="T237" s="20"/>
    </row>
    <row r="238" spans="5:20" s="19" customFormat="1">
      <c r="E238" s="21"/>
      <c r="T238" s="20"/>
    </row>
    <row r="239" spans="5:20" s="19" customFormat="1">
      <c r="E239" s="21"/>
      <c r="T239" s="20"/>
    </row>
    <row r="240" spans="5:20" s="19" customFormat="1">
      <c r="E240" s="21"/>
      <c r="T240" s="20"/>
    </row>
    <row r="241" spans="5:20" s="19" customFormat="1">
      <c r="E241" s="21"/>
      <c r="T241" s="20"/>
    </row>
    <row r="242" spans="5:20" s="19" customFormat="1">
      <c r="E242" s="21"/>
      <c r="T242" s="20"/>
    </row>
    <row r="243" spans="5:20" s="19" customFormat="1">
      <c r="E243" s="21"/>
      <c r="T243" s="20"/>
    </row>
    <row r="244" spans="5:20" s="19" customFormat="1">
      <c r="E244" s="21"/>
      <c r="T244" s="20"/>
    </row>
    <row r="245" spans="5:20" s="19" customFormat="1">
      <c r="E245" s="21"/>
      <c r="T245" s="20"/>
    </row>
    <row r="246" spans="5:20" s="19" customFormat="1">
      <c r="E246" s="21"/>
      <c r="T246" s="20"/>
    </row>
    <row r="247" spans="5:20" s="19" customFormat="1">
      <c r="E247" s="21"/>
      <c r="T247" s="20"/>
    </row>
    <row r="248" spans="5:20" s="19" customFormat="1">
      <c r="E248" s="21"/>
      <c r="T248" s="20"/>
    </row>
    <row r="249" spans="5:20" s="19" customFormat="1">
      <c r="E249" s="21"/>
      <c r="T249" s="20"/>
    </row>
    <row r="250" spans="5:20" s="19" customFormat="1">
      <c r="E250" s="21"/>
      <c r="T250" s="20"/>
    </row>
    <row r="251" spans="5:20" s="19" customFormat="1">
      <c r="E251" s="21"/>
      <c r="T251" s="20"/>
    </row>
    <row r="252" spans="5:20" s="19" customFormat="1">
      <c r="E252" s="21"/>
      <c r="T252" s="20"/>
    </row>
    <row r="253" spans="5:20" s="19" customFormat="1">
      <c r="E253" s="21"/>
      <c r="T253" s="20"/>
    </row>
    <row r="254" spans="5:20" s="19" customFormat="1">
      <c r="E254" s="21"/>
      <c r="T254" s="20"/>
    </row>
    <row r="255" spans="5:20" s="19" customFormat="1">
      <c r="E255" s="21"/>
      <c r="T255" s="20"/>
    </row>
    <row r="256" spans="5:20" s="19" customFormat="1">
      <c r="E256" s="21"/>
      <c r="T256" s="20"/>
    </row>
    <row r="257" spans="5:20" s="19" customFormat="1">
      <c r="E257" s="21"/>
      <c r="T257" s="20"/>
    </row>
    <row r="258" spans="5:20" s="19" customFormat="1">
      <c r="E258" s="21"/>
      <c r="T258" s="20"/>
    </row>
    <row r="259" spans="5:20" s="19" customFormat="1">
      <c r="E259" s="21"/>
      <c r="T259" s="20"/>
    </row>
    <row r="260" spans="5:20" s="19" customFormat="1">
      <c r="E260" s="21"/>
      <c r="T260" s="20"/>
    </row>
    <row r="261" spans="5:20" s="19" customFormat="1">
      <c r="E261" s="21"/>
      <c r="T261" s="20"/>
    </row>
    <row r="262" spans="5:20" s="19" customFormat="1">
      <c r="E262" s="21"/>
      <c r="T262" s="20"/>
    </row>
    <row r="263" spans="5:20" s="19" customFormat="1">
      <c r="E263" s="21"/>
      <c r="T263" s="20"/>
    </row>
    <row r="264" spans="5:20" s="19" customFormat="1">
      <c r="E264" s="21"/>
      <c r="T264" s="20"/>
    </row>
    <row r="265" spans="5:20" s="19" customFormat="1">
      <c r="E265" s="21"/>
      <c r="T265" s="20"/>
    </row>
    <row r="266" spans="5:20" s="19" customFormat="1">
      <c r="E266" s="21"/>
      <c r="T266" s="20"/>
    </row>
    <row r="267" spans="5:20" s="19" customFormat="1">
      <c r="E267" s="21"/>
      <c r="T267" s="20"/>
    </row>
    <row r="268" spans="5:20" s="19" customFormat="1">
      <c r="E268" s="21"/>
      <c r="T268" s="20"/>
    </row>
    <row r="269" spans="5:20" s="19" customFormat="1">
      <c r="E269" s="21"/>
      <c r="T269" s="20"/>
    </row>
    <row r="270" spans="5:20" s="19" customFormat="1">
      <c r="E270" s="21"/>
      <c r="T270" s="20"/>
    </row>
    <row r="271" spans="5:20" s="19" customFormat="1">
      <c r="E271" s="21"/>
      <c r="T271" s="20"/>
    </row>
    <row r="272" spans="5:20" s="19" customFormat="1">
      <c r="E272" s="21"/>
      <c r="T272" s="20"/>
    </row>
    <row r="273" spans="5:20" s="19" customFormat="1">
      <c r="E273" s="21"/>
      <c r="T273" s="20"/>
    </row>
    <row r="274" spans="5:20" s="19" customFormat="1">
      <c r="E274" s="21"/>
      <c r="T274" s="20"/>
    </row>
    <row r="275" spans="5:20" s="19" customFormat="1">
      <c r="E275" s="21"/>
      <c r="T275" s="20"/>
    </row>
    <row r="276" spans="5:20" s="19" customFormat="1">
      <c r="E276" s="21"/>
      <c r="T276" s="20"/>
    </row>
    <row r="277" spans="5:20" s="19" customFormat="1">
      <c r="E277" s="21"/>
      <c r="T277" s="20"/>
    </row>
    <row r="278" spans="5:20" s="19" customFormat="1">
      <c r="E278" s="21"/>
      <c r="T278" s="20"/>
    </row>
    <row r="279" spans="5:20" s="19" customFormat="1">
      <c r="E279" s="21"/>
      <c r="T279" s="20"/>
    </row>
    <row r="280" spans="5:20" s="19" customFormat="1">
      <c r="E280" s="21"/>
      <c r="T280" s="20"/>
    </row>
    <row r="281" spans="5:20" s="19" customFormat="1">
      <c r="E281" s="21"/>
      <c r="T281" s="20"/>
    </row>
    <row r="282" spans="5:20" s="19" customFormat="1">
      <c r="E282" s="21"/>
      <c r="T282" s="20"/>
    </row>
    <row r="283" spans="5:20" s="19" customFormat="1">
      <c r="E283" s="21"/>
      <c r="T283" s="20"/>
    </row>
    <row r="284" spans="5:20" s="19" customFormat="1">
      <c r="E284" s="21"/>
      <c r="T284" s="20"/>
    </row>
    <row r="285" spans="5:20" s="19" customFormat="1">
      <c r="E285" s="21"/>
      <c r="T285" s="20"/>
    </row>
    <row r="286" spans="5:20" s="19" customFormat="1">
      <c r="E286" s="21"/>
      <c r="T286" s="20"/>
    </row>
    <row r="287" spans="5:20" s="19" customFormat="1">
      <c r="E287" s="21"/>
      <c r="T287" s="20"/>
    </row>
    <row r="288" spans="5:20" s="19" customFormat="1">
      <c r="E288" s="21"/>
      <c r="T288" s="20"/>
    </row>
    <row r="289" spans="5:20" s="19" customFormat="1">
      <c r="E289" s="21"/>
      <c r="T289" s="20"/>
    </row>
    <row r="290" spans="5:20" s="19" customFormat="1">
      <c r="E290" s="21"/>
      <c r="T290" s="20"/>
    </row>
    <row r="291" spans="5:20" s="19" customFormat="1">
      <c r="E291" s="21"/>
      <c r="T291" s="20"/>
    </row>
    <row r="292" spans="5:20" s="19" customFormat="1">
      <c r="E292" s="21"/>
      <c r="T292" s="20"/>
    </row>
    <row r="293" spans="5:20" s="19" customFormat="1">
      <c r="E293" s="21"/>
      <c r="T293" s="20"/>
    </row>
    <row r="294" spans="5:20" s="19" customFormat="1">
      <c r="E294" s="21"/>
      <c r="T294" s="20"/>
    </row>
    <row r="295" spans="5:20" s="19" customFormat="1">
      <c r="E295" s="21"/>
      <c r="T295" s="20"/>
    </row>
    <row r="296" spans="5:20" s="19" customFormat="1">
      <c r="E296" s="21"/>
      <c r="T296" s="20"/>
    </row>
    <row r="297" spans="5:20" s="19" customFormat="1">
      <c r="E297" s="21"/>
      <c r="T297" s="20"/>
    </row>
    <row r="298" spans="5:20" s="19" customFormat="1">
      <c r="E298" s="21"/>
      <c r="T298" s="20"/>
    </row>
    <row r="299" spans="5:20" s="19" customFormat="1">
      <c r="E299" s="21"/>
      <c r="T299" s="20"/>
    </row>
    <row r="300" spans="5:20" s="19" customFormat="1">
      <c r="E300" s="21"/>
      <c r="T300" s="20"/>
    </row>
    <row r="301" spans="5:20" s="19" customFormat="1">
      <c r="E301" s="21"/>
      <c r="T301" s="20"/>
    </row>
    <row r="302" spans="5:20" s="19" customFormat="1">
      <c r="E302" s="21"/>
      <c r="T302" s="20"/>
    </row>
    <row r="303" spans="5:20" s="19" customFormat="1">
      <c r="E303" s="21"/>
      <c r="T303" s="20"/>
    </row>
    <row r="304" spans="5:20" s="19" customFormat="1">
      <c r="E304" s="21"/>
      <c r="T304" s="20"/>
    </row>
    <row r="305" spans="5:20" s="19" customFormat="1">
      <c r="E305" s="21"/>
      <c r="T305" s="20"/>
    </row>
    <row r="306" spans="5:20" s="19" customFormat="1">
      <c r="E306" s="21"/>
      <c r="T306" s="20"/>
    </row>
    <row r="307" spans="5:20" s="19" customFormat="1">
      <c r="E307" s="21"/>
      <c r="T307" s="20"/>
    </row>
    <row r="308" spans="5:20" s="19" customFormat="1">
      <c r="E308" s="21"/>
      <c r="T308" s="20"/>
    </row>
    <row r="309" spans="5:20" s="19" customFormat="1">
      <c r="E309" s="21"/>
      <c r="T309" s="20"/>
    </row>
    <row r="310" spans="5:20" s="19" customFormat="1">
      <c r="E310" s="21"/>
      <c r="T310" s="20"/>
    </row>
    <row r="311" spans="5:20" s="19" customFormat="1">
      <c r="E311" s="21"/>
      <c r="T311" s="20"/>
    </row>
    <row r="312" spans="5:20" s="19" customFormat="1">
      <c r="E312" s="21"/>
      <c r="T312" s="20"/>
    </row>
    <row r="313" spans="5:20" s="19" customFormat="1">
      <c r="E313" s="21"/>
      <c r="T313" s="20"/>
    </row>
    <row r="314" spans="5:20" s="19" customFormat="1">
      <c r="E314" s="21"/>
      <c r="T314" s="20"/>
    </row>
    <row r="315" spans="5:20" s="19" customFormat="1">
      <c r="E315" s="21"/>
      <c r="T315" s="20"/>
    </row>
    <row r="316" spans="5:20" s="19" customFormat="1">
      <c r="E316" s="21"/>
      <c r="T316" s="20"/>
    </row>
    <row r="317" spans="5:20" s="19" customFormat="1">
      <c r="E317" s="21"/>
      <c r="T317" s="20"/>
    </row>
    <row r="318" spans="5:20" s="19" customFormat="1">
      <c r="E318" s="21"/>
      <c r="T318" s="20"/>
    </row>
    <row r="319" spans="5:20" s="19" customFormat="1">
      <c r="E319" s="21"/>
      <c r="T319" s="20"/>
    </row>
    <row r="320" spans="5:20" s="19" customFormat="1">
      <c r="E320" s="21"/>
      <c r="T320" s="20"/>
    </row>
    <row r="321" spans="5:20" s="19" customFormat="1">
      <c r="E321" s="21"/>
      <c r="T321" s="20"/>
    </row>
    <row r="322" spans="5:20" s="19" customFormat="1">
      <c r="E322" s="21"/>
      <c r="T322" s="20"/>
    </row>
    <row r="323" spans="5:20" s="19" customFormat="1">
      <c r="E323" s="21"/>
      <c r="T323" s="20"/>
    </row>
    <row r="324" spans="5:20" s="19" customFormat="1">
      <c r="E324" s="21"/>
      <c r="T324" s="20"/>
    </row>
    <row r="325" spans="5:20" s="19" customFormat="1">
      <c r="E325" s="21"/>
      <c r="T325" s="20"/>
    </row>
    <row r="326" spans="5:20" s="19" customFormat="1">
      <c r="E326" s="21"/>
      <c r="T326" s="20"/>
    </row>
    <row r="327" spans="5:20" s="19" customFormat="1">
      <c r="E327" s="21"/>
      <c r="T327" s="20"/>
    </row>
    <row r="328" spans="5:20" s="19" customFormat="1">
      <c r="E328" s="21"/>
      <c r="T328" s="20"/>
    </row>
    <row r="329" spans="5:20" s="19" customFormat="1">
      <c r="E329" s="21"/>
      <c r="T329" s="20"/>
    </row>
    <row r="330" spans="5:20" s="19" customFormat="1">
      <c r="E330" s="21"/>
      <c r="T330" s="20"/>
    </row>
    <row r="331" spans="5:20" s="19" customFormat="1">
      <c r="E331" s="21"/>
      <c r="T331" s="20"/>
    </row>
    <row r="332" spans="5:20" s="19" customFormat="1">
      <c r="E332" s="21"/>
      <c r="T332" s="20"/>
    </row>
    <row r="333" spans="5:20" s="19" customFormat="1">
      <c r="E333" s="21"/>
      <c r="T333" s="20"/>
    </row>
    <row r="334" spans="5:20" s="19" customFormat="1">
      <c r="E334" s="21"/>
      <c r="T334" s="20"/>
    </row>
    <row r="335" spans="5:20" s="19" customFormat="1">
      <c r="E335" s="21"/>
      <c r="T335" s="20"/>
    </row>
    <row r="336" spans="5:20" s="19" customFormat="1">
      <c r="E336" s="21"/>
      <c r="T336" s="20"/>
    </row>
    <row r="337" spans="5:20" s="19" customFormat="1">
      <c r="E337" s="21"/>
      <c r="T337" s="20"/>
    </row>
    <row r="338" spans="5:20" s="19" customFormat="1">
      <c r="E338" s="21"/>
      <c r="T338" s="20"/>
    </row>
    <row r="339" spans="5:20" s="19" customFormat="1">
      <c r="E339" s="21"/>
      <c r="T339" s="20"/>
    </row>
    <row r="340" spans="5:20" s="19" customFormat="1">
      <c r="E340" s="21"/>
      <c r="T340" s="20"/>
    </row>
    <row r="341" spans="5:20" s="19" customFormat="1">
      <c r="E341" s="21"/>
      <c r="T341" s="20"/>
    </row>
    <row r="342" spans="5:20" s="19" customFormat="1">
      <c r="E342" s="21"/>
      <c r="T342" s="20"/>
    </row>
    <row r="343" spans="5:20" s="19" customFormat="1">
      <c r="E343" s="21"/>
      <c r="T343" s="20"/>
    </row>
    <row r="344" spans="5:20" s="19" customFormat="1">
      <c r="E344" s="21"/>
      <c r="T344" s="20"/>
    </row>
    <row r="345" spans="5:20" s="19" customFormat="1">
      <c r="E345" s="21"/>
      <c r="T345" s="20"/>
    </row>
    <row r="346" spans="5:20" s="19" customFormat="1">
      <c r="E346" s="21"/>
      <c r="T346" s="20"/>
    </row>
    <row r="347" spans="5:20" s="19" customFormat="1">
      <c r="E347" s="21"/>
      <c r="T347" s="20"/>
    </row>
    <row r="348" spans="5:20" s="19" customFormat="1">
      <c r="E348" s="21"/>
      <c r="T348" s="20"/>
    </row>
    <row r="349" spans="5:20" s="19" customFormat="1">
      <c r="E349" s="21"/>
      <c r="T349" s="20"/>
    </row>
    <row r="350" spans="5:20" s="19" customFormat="1">
      <c r="E350" s="21"/>
      <c r="T350" s="20"/>
    </row>
    <row r="351" spans="5:20" s="19" customFormat="1">
      <c r="E351" s="21"/>
      <c r="T351" s="20"/>
    </row>
    <row r="352" spans="5:20" s="19" customFormat="1">
      <c r="E352" s="21"/>
      <c r="T352" s="20"/>
    </row>
    <row r="353" spans="5:20" s="19" customFormat="1">
      <c r="E353" s="21"/>
      <c r="T353" s="20"/>
    </row>
    <row r="354" spans="5:20" s="19" customFormat="1">
      <c r="E354" s="21"/>
      <c r="T354" s="20"/>
    </row>
    <row r="355" spans="5:20" s="19" customFormat="1">
      <c r="E355" s="21"/>
      <c r="T355" s="20"/>
    </row>
    <row r="356" spans="5:20" s="19" customFormat="1">
      <c r="E356" s="21"/>
      <c r="T356" s="20"/>
    </row>
    <row r="357" spans="5:20" s="19" customFormat="1">
      <c r="E357" s="21"/>
      <c r="T357" s="20"/>
    </row>
    <row r="358" spans="5:20" s="19" customFormat="1">
      <c r="E358" s="21"/>
      <c r="T358" s="20"/>
    </row>
    <row r="359" spans="5:20" s="19" customFormat="1">
      <c r="E359" s="21"/>
      <c r="T359" s="20"/>
    </row>
    <row r="360" spans="5:20" s="19" customFormat="1">
      <c r="E360" s="21"/>
      <c r="T360" s="20"/>
    </row>
    <row r="361" spans="5:20" s="19" customFormat="1">
      <c r="E361" s="21"/>
      <c r="T361" s="20"/>
    </row>
    <row r="362" spans="5:20" s="19" customFormat="1">
      <c r="E362" s="21"/>
      <c r="T362" s="20"/>
    </row>
    <row r="363" spans="5:20" s="19" customFormat="1">
      <c r="E363" s="21"/>
      <c r="T363" s="20"/>
    </row>
    <row r="364" spans="5:20" s="19" customFormat="1">
      <c r="E364" s="21"/>
      <c r="T364" s="20"/>
    </row>
    <row r="365" spans="5:20" s="19" customFormat="1">
      <c r="E365" s="21"/>
      <c r="T365" s="20"/>
    </row>
    <row r="366" spans="5:20" s="19" customFormat="1">
      <c r="E366" s="21"/>
      <c r="T366" s="20"/>
    </row>
    <row r="367" spans="5:20" s="19" customFormat="1">
      <c r="E367" s="21"/>
      <c r="T367" s="20"/>
    </row>
    <row r="368" spans="5:20" s="19" customFormat="1">
      <c r="E368" s="21"/>
      <c r="T368" s="20"/>
    </row>
    <row r="369" spans="5:20" s="19" customFormat="1">
      <c r="E369" s="21"/>
      <c r="T369" s="20"/>
    </row>
    <row r="370" spans="5:20" s="19" customFormat="1">
      <c r="E370" s="21"/>
      <c r="T370" s="20"/>
    </row>
    <row r="371" spans="5:20" s="19" customFormat="1">
      <c r="E371" s="21"/>
      <c r="T371" s="20"/>
    </row>
    <row r="372" spans="5:20" s="19" customFormat="1">
      <c r="E372" s="21"/>
      <c r="T372" s="20"/>
    </row>
    <row r="373" spans="5:20" s="19" customFormat="1">
      <c r="E373" s="21"/>
      <c r="T373" s="20"/>
    </row>
    <row r="374" spans="5:20" s="19" customFormat="1">
      <c r="E374" s="21"/>
      <c r="T374" s="20"/>
    </row>
    <row r="375" spans="5:20" s="19" customFormat="1">
      <c r="E375" s="21"/>
      <c r="T375" s="20"/>
    </row>
    <row r="376" spans="5:20" s="19" customFormat="1">
      <c r="E376" s="21"/>
      <c r="T376" s="20"/>
    </row>
    <row r="377" spans="5:20" s="19" customFormat="1">
      <c r="E377" s="21"/>
      <c r="T377" s="20"/>
    </row>
    <row r="378" spans="5:20" s="19" customFormat="1">
      <c r="E378" s="21"/>
      <c r="T378" s="20"/>
    </row>
    <row r="379" spans="5:20" s="19" customFormat="1">
      <c r="E379" s="21"/>
      <c r="T379" s="20"/>
    </row>
    <row r="380" spans="5:20" s="19" customFormat="1">
      <c r="E380" s="21"/>
      <c r="T380" s="20"/>
    </row>
    <row r="381" spans="5:20" s="19" customFormat="1">
      <c r="E381" s="21"/>
      <c r="T381" s="20"/>
    </row>
    <row r="382" spans="5:20" s="19" customFormat="1">
      <c r="E382" s="21"/>
      <c r="T382" s="20"/>
    </row>
    <row r="383" spans="5:20" s="19" customFormat="1">
      <c r="E383" s="21"/>
      <c r="T383" s="20"/>
    </row>
    <row r="384" spans="5:20" s="19" customFormat="1">
      <c r="E384" s="21"/>
      <c r="T384" s="20"/>
    </row>
    <row r="385" spans="5:20" s="19" customFormat="1">
      <c r="E385" s="21"/>
      <c r="T385" s="20"/>
    </row>
    <row r="386" spans="5:20" s="19" customFormat="1">
      <c r="E386" s="21"/>
      <c r="T386" s="20"/>
    </row>
    <row r="387" spans="5:20" s="19" customFormat="1">
      <c r="E387" s="21"/>
      <c r="T387" s="20"/>
    </row>
    <row r="388" spans="5:20" s="19" customFormat="1">
      <c r="E388" s="21"/>
      <c r="T388" s="20"/>
    </row>
    <row r="389" spans="5:20" s="19" customFormat="1">
      <c r="E389" s="21"/>
      <c r="T389" s="20"/>
    </row>
    <row r="390" spans="5:20" s="19" customFormat="1">
      <c r="E390" s="21"/>
      <c r="T390" s="20"/>
    </row>
    <row r="391" spans="5:20" s="19" customFormat="1">
      <c r="E391" s="21"/>
      <c r="T391" s="20"/>
    </row>
    <row r="392" spans="5:20" s="19" customFormat="1">
      <c r="E392" s="21"/>
      <c r="T392" s="20"/>
    </row>
    <row r="393" spans="5:20" s="19" customFormat="1">
      <c r="E393" s="21"/>
      <c r="T393" s="20"/>
    </row>
    <row r="394" spans="5:20" s="19" customFormat="1">
      <c r="E394" s="21"/>
      <c r="T394" s="20"/>
    </row>
    <row r="395" spans="5:20" s="19" customFormat="1">
      <c r="E395" s="21"/>
      <c r="T395" s="20"/>
    </row>
    <row r="396" spans="5:20" s="19" customFormat="1">
      <c r="E396" s="21"/>
      <c r="T396" s="20"/>
    </row>
    <row r="397" spans="5:20" s="19" customFormat="1">
      <c r="E397" s="21"/>
      <c r="T397" s="20"/>
    </row>
    <row r="398" spans="5:20" s="19" customFormat="1">
      <c r="E398" s="21"/>
      <c r="T398" s="20"/>
    </row>
    <row r="399" spans="5:20" s="19" customFormat="1">
      <c r="E399" s="21"/>
      <c r="T399" s="20"/>
    </row>
    <row r="400" spans="5:20" s="19" customFormat="1">
      <c r="E400" s="21"/>
      <c r="T400" s="20"/>
    </row>
    <row r="401" spans="5:20" s="19" customFormat="1">
      <c r="E401" s="21"/>
      <c r="T401" s="20"/>
    </row>
    <row r="402" spans="5:20" s="19" customFormat="1">
      <c r="E402" s="21"/>
      <c r="T402" s="20"/>
    </row>
    <row r="403" spans="5:20" s="19" customFormat="1">
      <c r="E403" s="21"/>
      <c r="T403" s="20"/>
    </row>
    <row r="404" spans="5:20" s="19" customFormat="1">
      <c r="E404" s="21"/>
      <c r="T404" s="20"/>
    </row>
    <row r="405" spans="5:20" s="19" customFormat="1">
      <c r="E405" s="21"/>
      <c r="T405" s="20"/>
    </row>
    <row r="406" spans="5:20" s="19" customFormat="1">
      <c r="E406" s="21"/>
      <c r="T406" s="20"/>
    </row>
    <row r="407" spans="5:20" s="19" customFormat="1">
      <c r="E407" s="21"/>
      <c r="T407" s="20"/>
    </row>
    <row r="408" spans="5:20" s="19" customFormat="1">
      <c r="E408" s="21"/>
      <c r="T408" s="20"/>
    </row>
    <row r="409" spans="5:20" s="19" customFormat="1">
      <c r="E409" s="21"/>
      <c r="T409" s="20"/>
    </row>
    <row r="410" spans="5:20" s="19" customFormat="1">
      <c r="E410" s="21"/>
      <c r="T410" s="20"/>
    </row>
    <row r="411" spans="5:20" s="19" customFormat="1">
      <c r="E411" s="21"/>
      <c r="T411" s="20"/>
    </row>
    <row r="412" spans="5:20" s="19" customFormat="1">
      <c r="E412" s="21"/>
      <c r="T412" s="20"/>
    </row>
    <row r="413" spans="5:20" s="19" customFormat="1">
      <c r="E413" s="21"/>
      <c r="T413" s="20"/>
    </row>
    <row r="414" spans="5:20" s="19" customFormat="1">
      <c r="E414" s="21"/>
      <c r="T414" s="20"/>
    </row>
    <row r="415" spans="5:20" s="19" customFormat="1">
      <c r="E415" s="21"/>
      <c r="T415" s="20"/>
    </row>
    <row r="416" spans="5:20" s="19" customFormat="1">
      <c r="E416" s="21"/>
      <c r="T416" s="20"/>
    </row>
    <row r="417" spans="5:20" s="19" customFormat="1">
      <c r="E417" s="21"/>
      <c r="T417" s="20"/>
    </row>
    <row r="418" spans="5:20" s="19" customFormat="1">
      <c r="E418" s="21"/>
      <c r="T418" s="20"/>
    </row>
    <row r="419" spans="5:20" s="19" customFormat="1">
      <c r="E419" s="21"/>
      <c r="T419" s="20"/>
    </row>
    <row r="420" spans="5:20" s="19" customFormat="1">
      <c r="E420" s="21"/>
      <c r="T420" s="20"/>
    </row>
    <row r="421" spans="5:20" s="19" customFormat="1">
      <c r="E421" s="21"/>
      <c r="T421" s="20"/>
    </row>
    <row r="422" spans="5:20" s="19" customFormat="1">
      <c r="E422" s="21"/>
      <c r="T422" s="20"/>
    </row>
    <row r="423" spans="5:20" s="19" customFormat="1">
      <c r="E423" s="21"/>
      <c r="T423" s="20"/>
    </row>
    <row r="424" spans="5:20" s="19" customFormat="1">
      <c r="E424" s="21"/>
      <c r="T424" s="20"/>
    </row>
    <row r="425" spans="5:20" s="19" customFormat="1">
      <c r="E425" s="21"/>
      <c r="T425" s="20"/>
    </row>
    <row r="426" spans="5:20" s="19" customFormat="1">
      <c r="E426" s="21"/>
      <c r="T426" s="20"/>
    </row>
    <row r="427" spans="5:20" s="19" customFormat="1">
      <c r="E427" s="21"/>
      <c r="T427" s="20"/>
    </row>
    <row r="428" spans="5:20" s="19" customFormat="1">
      <c r="E428" s="21"/>
      <c r="T428" s="20"/>
    </row>
    <row r="429" spans="5:20" s="19" customFormat="1">
      <c r="E429" s="21"/>
      <c r="T429" s="20"/>
    </row>
    <row r="430" spans="5:20" s="19" customFormat="1">
      <c r="E430" s="21"/>
      <c r="T430" s="20"/>
    </row>
    <row r="431" spans="5:20" s="19" customFormat="1">
      <c r="E431" s="21"/>
      <c r="T431" s="20"/>
    </row>
    <row r="432" spans="5:20" s="19" customFormat="1">
      <c r="E432" s="21"/>
      <c r="T432" s="20"/>
    </row>
    <row r="433" spans="5:20" s="19" customFormat="1">
      <c r="E433" s="21"/>
      <c r="T433" s="20"/>
    </row>
    <row r="434" spans="5:20" s="19" customFormat="1">
      <c r="E434" s="21"/>
      <c r="T434" s="20"/>
    </row>
    <row r="435" spans="5:20" s="19" customFormat="1">
      <c r="E435" s="21"/>
      <c r="T435" s="20"/>
    </row>
    <row r="436" spans="5:20" s="19" customFormat="1">
      <c r="E436" s="21"/>
      <c r="T436" s="20"/>
    </row>
    <row r="437" spans="5:20" s="19" customFormat="1">
      <c r="E437" s="21"/>
      <c r="T437" s="20"/>
    </row>
    <row r="438" spans="5:20" s="19" customFormat="1">
      <c r="E438" s="21"/>
      <c r="T438" s="20"/>
    </row>
    <row r="439" spans="5:20" s="19" customFormat="1">
      <c r="E439" s="21"/>
      <c r="T439" s="20"/>
    </row>
    <row r="440" spans="5:20" s="19" customFormat="1">
      <c r="E440" s="21"/>
      <c r="T440" s="20"/>
    </row>
    <row r="441" spans="5:20" s="19" customFormat="1">
      <c r="E441" s="21"/>
      <c r="T441" s="20"/>
    </row>
    <row r="442" spans="5:20" s="19" customFormat="1">
      <c r="E442" s="21"/>
      <c r="T442" s="20"/>
    </row>
    <row r="443" spans="5:20" s="19" customFormat="1">
      <c r="E443" s="21"/>
      <c r="T443" s="20"/>
    </row>
    <row r="444" spans="5:20" s="19" customFormat="1">
      <c r="E444" s="21"/>
      <c r="T444" s="20"/>
    </row>
    <row r="445" spans="5:20" s="19" customFormat="1">
      <c r="E445" s="21"/>
      <c r="T445" s="20"/>
    </row>
    <row r="446" spans="5:20" s="19" customFormat="1">
      <c r="E446" s="21"/>
      <c r="T446" s="20"/>
    </row>
    <row r="447" spans="5:20" s="19" customFormat="1">
      <c r="E447" s="21"/>
      <c r="T447" s="20"/>
    </row>
    <row r="448" spans="5:20" s="19" customFormat="1">
      <c r="E448" s="21"/>
      <c r="T448" s="20"/>
    </row>
    <row r="449" spans="5:20" s="19" customFormat="1">
      <c r="E449" s="21"/>
      <c r="T449" s="20"/>
    </row>
    <row r="450" spans="5:20" s="19" customFormat="1">
      <c r="E450" s="21"/>
      <c r="T450" s="20"/>
    </row>
    <row r="451" spans="5:20" s="19" customFormat="1">
      <c r="E451" s="21"/>
      <c r="T451" s="20"/>
    </row>
    <row r="452" spans="5:20" s="19" customFormat="1">
      <c r="E452" s="21"/>
      <c r="T452" s="20"/>
    </row>
    <row r="453" spans="5:20" s="19" customFormat="1">
      <c r="E453" s="21"/>
      <c r="T453" s="20"/>
    </row>
    <row r="454" spans="5:20" s="19" customFormat="1">
      <c r="E454" s="21"/>
      <c r="T454" s="20"/>
    </row>
    <row r="455" spans="5:20" s="19" customFormat="1">
      <c r="E455" s="21"/>
      <c r="T455" s="20"/>
    </row>
    <row r="456" spans="5:20" s="19" customFormat="1">
      <c r="E456" s="21"/>
      <c r="T456" s="20"/>
    </row>
    <row r="457" spans="5:20" s="19" customFormat="1">
      <c r="E457" s="21"/>
      <c r="T457" s="20"/>
    </row>
    <row r="458" spans="5:20" s="19" customFormat="1">
      <c r="E458" s="21"/>
      <c r="T458" s="20"/>
    </row>
    <row r="459" spans="5:20" s="19" customFormat="1">
      <c r="E459" s="21"/>
      <c r="T459" s="20"/>
    </row>
    <row r="460" spans="5:20" s="19" customFormat="1">
      <c r="E460" s="21"/>
      <c r="T460" s="20"/>
    </row>
    <row r="461" spans="5:20" s="19" customFormat="1">
      <c r="E461" s="21"/>
      <c r="T461" s="20"/>
    </row>
    <row r="462" spans="5:20" s="19" customFormat="1">
      <c r="E462" s="21"/>
      <c r="T462" s="20"/>
    </row>
    <row r="463" spans="5:20" s="19" customFormat="1">
      <c r="E463" s="21"/>
      <c r="T463" s="20"/>
    </row>
    <row r="464" spans="5:20" s="19" customFormat="1">
      <c r="E464" s="21"/>
      <c r="T464" s="20"/>
    </row>
    <row r="465" spans="5:20" s="19" customFormat="1">
      <c r="E465" s="21"/>
      <c r="T465" s="20"/>
    </row>
    <row r="466" spans="5:20" s="19" customFormat="1">
      <c r="E466" s="21"/>
      <c r="T466" s="20"/>
    </row>
    <row r="467" spans="5:20" s="19" customFormat="1">
      <c r="E467" s="21"/>
      <c r="T467" s="20"/>
    </row>
    <row r="468" spans="5:20" s="19" customFormat="1">
      <c r="E468" s="21"/>
      <c r="T468" s="20"/>
    </row>
    <row r="469" spans="5:20" s="19" customFormat="1">
      <c r="E469" s="21"/>
      <c r="T469" s="20"/>
    </row>
    <row r="470" spans="5:20" s="19" customFormat="1">
      <c r="E470" s="21"/>
      <c r="T470" s="20"/>
    </row>
    <row r="471" spans="5:20" s="19" customFormat="1">
      <c r="E471" s="21"/>
      <c r="T471" s="20"/>
    </row>
    <row r="472" spans="5:20" s="19" customFormat="1">
      <c r="E472" s="21"/>
      <c r="T472" s="20"/>
    </row>
    <row r="473" spans="5:20" s="19" customFormat="1">
      <c r="E473" s="21"/>
      <c r="T473" s="20"/>
    </row>
    <row r="474" spans="5:20" s="19" customFormat="1">
      <c r="E474" s="21"/>
      <c r="T474" s="20"/>
    </row>
    <row r="475" spans="5:20" s="19" customFormat="1">
      <c r="E475" s="21"/>
      <c r="T475" s="20"/>
    </row>
    <row r="476" spans="5:20" s="19" customFormat="1">
      <c r="E476" s="21"/>
      <c r="T476" s="20"/>
    </row>
    <row r="477" spans="5:20" s="19" customFormat="1">
      <c r="E477" s="21"/>
      <c r="T477" s="20"/>
    </row>
    <row r="478" spans="5:20" s="19" customFormat="1">
      <c r="E478" s="21"/>
      <c r="T478" s="20"/>
    </row>
    <row r="479" spans="5:20" s="19" customFormat="1">
      <c r="E479" s="21"/>
      <c r="T479" s="20"/>
    </row>
    <row r="480" spans="5:20" s="19" customFormat="1">
      <c r="E480" s="21"/>
      <c r="T480" s="20"/>
    </row>
    <row r="481" spans="5:20" s="19" customFormat="1">
      <c r="E481" s="21"/>
      <c r="T481" s="20"/>
    </row>
    <row r="482" spans="5:20" s="19" customFormat="1">
      <c r="E482" s="21"/>
      <c r="T482" s="20"/>
    </row>
    <row r="483" spans="5:20" s="19" customFormat="1">
      <c r="E483" s="21"/>
      <c r="T483" s="20"/>
    </row>
    <row r="484" spans="5:20" s="19" customFormat="1">
      <c r="E484" s="21"/>
      <c r="T484" s="20"/>
    </row>
    <row r="485" spans="5:20" s="19" customFormat="1">
      <c r="E485" s="21"/>
      <c r="T485" s="20"/>
    </row>
    <row r="486" spans="5:20" s="19" customFormat="1">
      <c r="E486" s="21"/>
      <c r="T486" s="20"/>
    </row>
    <row r="487" spans="5:20" s="19" customFormat="1">
      <c r="E487" s="21"/>
      <c r="T487" s="20"/>
    </row>
    <row r="488" spans="5:20" s="19" customFormat="1">
      <c r="E488" s="21"/>
      <c r="T488" s="20"/>
    </row>
    <row r="489" spans="5:20" s="19" customFormat="1">
      <c r="E489" s="21"/>
      <c r="T489" s="20"/>
    </row>
    <row r="490" spans="5:20" s="19" customFormat="1">
      <c r="E490" s="21"/>
      <c r="T490" s="20"/>
    </row>
    <row r="491" spans="5:20" s="19" customFormat="1">
      <c r="E491" s="21"/>
      <c r="T491" s="20"/>
    </row>
    <row r="492" spans="5:20" s="19" customFormat="1">
      <c r="E492" s="21"/>
      <c r="T492" s="20"/>
    </row>
    <row r="493" spans="5:20" s="19" customFormat="1">
      <c r="E493" s="21"/>
      <c r="T493" s="20"/>
    </row>
    <row r="494" spans="5:20" s="19" customFormat="1">
      <c r="E494" s="21"/>
      <c r="T494" s="20"/>
    </row>
    <row r="495" spans="5:20" s="19" customFormat="1">
      <c r="E495" s="21"/>
      <c r="T495" s="20"/>
    </row>
    <row r="496" spans="5:20" s="19" customFormat="1">
      <c r="E496" s="21"/>
      <c r="T496" s="20"/>
    </row>
    <row r="497" spans="5:20" s="19" customFormat="1">
      <c r="E497" s="21"/>
      <c r="T497" s="20"/>
    </row>
    <row r="498" spans="5:20" s="19" customFormat="1">
      <c r="E498" s="21"/>
      <c r="T498" s="20"/>
    </row>
    <row r="499" spans="5:20" s="19" customFormat="1">
      <c r="E499" s="21"/>
      <c r="T499" s="20"/>
    </row>
    <row r="500" spans="5:20" s="19" customFormat="1">
      <c r="E500" s="21"/>
      <c r="T500" s="20"/>
    </row>
    <row r="501" spans="5:20" s="19" customFormat="1">
      <c r="E501" s="21"/>
      <c r="T501" s="20"/>
    </row>
    <row r="502" spans="5:20" s="19" customFormat="1">
      <c r="E502" s="21"/>
      <c r="T502" s="20"/>
    </row>
    <row r="503" spans="5:20" s="19" customFormat="1">
      <c r="E503" s="21"/>
      <c r="T503" s="20"/>
    </row>
    <row r="504" spans="5:20" s="19" customFormat="1">
      <c r="E504" s="21"/>
      <c r="T504" s="20"/>
    </row>
    <row r="505" spans="5:20" s="19" customFormat="1">
      <c r="E505" s="21"/>
      <c r="T505" s="20"/>
    </row>
    <row r="506" spans="5:20" s="19" customFormat="1">
      <c r="E506" s="21"/>
      <c r="T506" s="20"/>
    </row>
    <row r="507" spans="5:20" s="19" customFormat="1">
      <c r="E507" s="21"/>
      <c r="T507" s="20"/>
    </row>
    <row r="508" spans="5:20" s="19" customFormat="1">
      <c r="E508" s="21"/>
      <c r="T508" s="20"/>
    </row>
    <row r="509" spans="5:20" s="19" customFormat="1">
      <c r="E509" s="21"/>
      <c r="T509" s="20"/>
    </row>
    <row r="510" spans="5:20" s="19" customFormat="1">
      <c r="E510" s="21"/>
      <c r="T510" s="20"/>
    </row>
    <row r="511" spans="5:20" s="19" customFormat="1">
      <c r="E511" s="21"/>
      <c r="T511" s="20"/>
    </row>
    <row r="512" spans="5:20" s="19" customFormat="1">
      <c r="E512" s="21"/>
      <c r="T512" s="20"/>
    </row>
    <row r="513" spans="5:20" s="19" customFormat="1">
      <c r="E513" s="21"/>
      <c r="T513" s="20"/>
    </row>
    <row r="514" spans="5:20" s="19" customFormat="1">
      <c r="E514" s="21"/>
      <c r="T514" s="20"/>
    </row>
    <row r="515" spans="5:20" s="19" customFormat="1">
      <c r="E515" s="21"/>
      <c r="T515" s="20"/>
    </row>
    <row r="516" spans="5:20" s="19" customFormat="1">
      <c r="E516" s="21"/>
      <c r="T516" s="20"/>
    </row>
    <row r="517" spans="5:20" s="19" customFormat="1">
      <c r="E517" s="21"/>
      <c r="T517" s="20"/>
    </row>
    <row r="518" spans="5:20" s="19" customFormat="1">
      <c r="E518" s="21"/>
      <c r="T518" s="20"/>
    </row>
    <row r="519" spans="5:20" s="19" customFormat="1">
      <c r="E519" s="21"/>
      <c r="T519" s="20"/>
    </row>
    <row r="520" spans="5:20" s="19" customFormat="1">
      <c r="E520" s="21"/>
      <c r="T520" s="20"/>
    </row>
    <row r="521" spans="5:20" s="19" customFormat="1">
      <c r="E521" s="21"/>
      <c r="T521" s="20"/>
    </row>
    <row r="522" spans="5:20" s="19" customFormat="1">
      <c r="E522" s="21"/>
      <c r="T522" s="20"/>
    </row>
    <row r="523" spans="5:20" s="19" customFormat="1">
      <c r="E523" s="21"/>
      <c r="T523" s="20"/>
    </row>
    <row r="524" spans="5:20" s="19" customFormat="1">
      <c r="E524" s="21"/>
      <c r="T524" s="20"/>
    </row>
    <row r="525" spans="5:20" s="19" customFormat="1">
      <c r="E525" s="21"/>
      <c r="T525" s="20"/>
    </row>
    <row r="526" spans="5:20" s="19" customFormat="1">
      <c r="E526" s="21"/>
      <c r="T526" s="20"/>
    </row>
    <row r="527" spans="5:20" s="19" customFormat="1">
      <c r="E527" s="21"/>
      <c r="T527" s="20"/>
    </row>
    <row r="528" spans="5:20" s="19" customFormat="1">
      <c r="E528" s="21"/>
      <c r="T528" s="20"/>
    </row>
    <row r="529" spans="5:20" s="19" customFormat="1">
      <c r="E529" s="21"/>
      <c r="T529" s="20"/>
    </row>
    <row r="530" spans="5:20" s="19" customFormat="1">
      <c r="E530" s="21"/>
      <c r="T530" s="20"/>
    </row>
    <row r="531" spans="5:20" s="19" customFormat="1">
      <c r="E531" s="21"/>
      <c r="T531" s="20"/>
    </row>
    <row r="532" spans="5:20" s="19" customFormat="1">
      <c r="E532" s="21"/>
      <c r="T532" s="20"/>
    </row>
    <row r="533" spans="5:20" s="19" customFormat="1">
      <c r="E533" s="21"/>
      <c r="T533" s="20"/>
    </row>
    <row r="534" spans="5:20" s="19" customFormat="1">
      <c r="E534" s="21"/>
      <c r="T534" s="20"/>
    </row>
    <row r="535" spans="5:20" s="19" customFormat="1">
      <c r="E535" s="21"/>
      <c r="T535" s="20"/>
    </row>
    <row r="536" spans="5:20" s="19" customFormat="1">
      <c r="E536" s="21"/>
      <c r="T536" s="20"/>
    </row>
    <row r="537" spans="5:20" s="19" customFormat="1">
      <c r="E537" s="21"/>
      <c r="T537" s="20"/>
    </row>
    <row r="538" spans="5:20" s="19" customFormat="1">
      <c r="E538" s="21"/>
      <c r="T538" s="20"/>
    </row>
    <row r="539" spans="5:20" s="19" customFormat="1">
      <c r="E539" s="21"/>
      <c r="T539" s="20"/>
    </row>
    <row r="540" spans="5:20" s="19" customFormat="1">
      <c r="E540" s="21"/>
      <c r="T540" s="20"/>
    </row>
    <row r="541" spans="5:20" s="19" customFormat="1">
      <c r="E541" s="21"/>
      <c r="T541" s="20"/>
    </row>
    <row r="542" spans="5:20" s="19" customFormat="1">
      <c r="E542" s="21"/>
      <c r="T542" s="20"/>
    </row>
    <row r="543" spans="5:20" s="19" customFormat="1">
      <c r="E543" s="21"/>
      <c r="T543" s="20"/>
    </row>
    <row r="544" spans="5:20" s="19" customFormat="1">
      <c r="E544" s="21"/>
      <c r="T544" s="20"/>
    </row>
    <row r="545" spans="5:20" s="19" customFormat="1">
      <c r="E545" s="21"/>
      <c r="T545" s="20"/>
    </row>
    <row r="546" spans="5:20" s="19" customFormat="1">
      <c r="E546" s="21"/>
      <c r="T546" s="20"/>
    </row>
    <row r="547" spans="5:20" s="19" customFormat="1">
      <c r="E547" s="21"/>
      <c r="T547" s="20"/>
    </row>
    <row r="548" spans="5:20" s="19" customFormat="1">
      <c r="E548" s="21"/>
      <c r="T548" s="20"/>
    </row>
    <row r="549" spans="5:20" s="19" customFormat="1">
      <c r="E549" s="21"/>
      <c r="T549" s="20"/>
    </row>
    <row r="550" spans="5:20" s="19" customFormat="1">
      <c r="E550" s="21"/>
      <c r="T550" s="20"/>
    </row>
    <row r="551" spans="5:20" s="19" customFormat="1">
      <c r="E551" s="21"/>
      <c r="T551" s="20"/>
    </row>
    <row r="552" spans="5:20" s="19" customFormat="1">
      <c r="E552" s="21"/>
      <c r="T552" s="20"/>
    </row>
    <row r="553" spans="5:20" s="19" customFormat="1">
      <c r="E553" s="21"/>
      <c r="T553" s="20"/>
    </row>
    <row r="554" spans="5:20" s="19" customFormat="1">
      <c r="E554" s="21"/>
      <c r="T554" s="20"/>
    </row>
    <row r="555" spans="5:20" s="19" customFormat="1">
      <c r="E555" s="21"/>
      <c r="T555" s="20"/>
    </row>
    <row r="556" spans="5:20" s="19" customFormat="1">
      <c r="E556" s="21"/>
      <c r="T556" s="20"/>
    </row>
    <row r="557" spans="5:20" s="19" customFormat="1">
      <c r="E557" s="21"/>
      <c r="T557" s="20"/>
    </row>
    <row r="558" spans="5:20" s="19" customFormat="1">
      <c r="E558" s="21"/>
      <c r="T558" s="20"/>
    </row>
    <row r="559" spans="5:20" s="19" customFormat="1">
      <c r="E559" s="21"/>
      <c r="T559" s="20"/>
    </row>
    <row r="560" spans="5:20" s="19" customFormat="1">
      <c r="E560" s="21"/>
      <c r="T560" s="20"/>
    </row>
    <row r="561" spans="5:20" s="19" customFormat="1">
      <c r="E561" s="21"/>
      <c r="T561" s="20"/>
    </row>
    <row r="562" spans="5:20" s="19" customFormat="1">
      <c r="E562" s="21"/>
      <c r="T562" s="20"/>
    </row>
    <row r="563" spans="5:20" s="19" customFormat="1">
      <c r="E563" s="21"/>
      <c r="T563" s="20"/>
    </row>
    <row r="564" spans="5:20" s="19" customFormat="1">
      <c r="E564" s="21"/>
      <c r="T564" s="20"/>
    </row>
    <row r="565" spans="5:20" s="19" customFormat="1">
      <c r="E565" s="21"/>
      <c r="T565" s="20"/>
    </row>
    <row r="566" spans="5:20" s="19" customFormat="1">
      <c r="E566" s="21"/>
      <c r="T566" s="20"/>
    </row>
    <row r="567" spans="5:20" s="19" customFormat="1">
      <c r="E567" s="21"/>
      <c r="T567" s="20"/>
    </row>
    <row r="568" spans="5:20" s="19" customFormat="1">
      <c r="E568" s="21"/>
      <c r="T568" s="20"/>
    </row>
    <row r="569" spans="5:20" s="19" customFormat="1">
      <c r="E569" s="21"/>
      <c r="T569" s="20"/>
    </row>
    <row r="570" spans="5:20" s="19" customFormat="1">
      <c r="E570" s="21"/>
      <c r="T570" s="20"/>
    </row>
    <row r="571" spans="5:20" s="19" customFormat="1">
      <c r="E571" s="21"/>
      <c r="T571" s="20"/>
    </row>
    <row r="572" spans="5:20" s="19" customFormat="1">
      <c r="E572" s="21"/>
      <c r="T572" s="20"/>
    </row>
    <row r="573" spans="5:20" s="19" customFormat="1">
      <c r="E573" s="21"/>
      <c r="T573" s="20"/>
    </row>
    <row r="574" spans="5:20" s="19" customFormat="1">
      <c r="E574" s="21"/>
      <c r="T574" s="20"/>
    </row>
    <row r="575" spans="5:20" s="19" customFormat="1">
      <c r="E575" s="21"/>
      <c r="T575" s="20"/>
    </row>
    <row r="576" spans="5:20" s="19" customFormat="1">
      <c r="E576" s="21"/>
      <c r="T576" s="20"/>
    </row>
    <row r="577" spans="5:20" s="19" customFormat="1">
      <c r="E577" s="21"/>
      <c r="T577" s="20"/>
    </row>
    <row r="578" spans="5:20" s="19" customFormat="1">
      <c r="E578" s="21"/>
      <c r="T578" s="20"/>
    </row>
    <row r="579" spans="5:20" s="19" customFormat="1">
      <c r="E579" s="21"/>
      <c r="T579" s="20"/>
    </row>
    <row r="580" spans="5:20" s="19" customFormat="1">
      <c r="E580" s="21"/>
      <c r="T580" s="20"/>
    </row>
    <row r="581" spans="5:20" s="19" customFormat="1">
      <c r="E581" s="21"/>
      <c r="T581" s="20"/>
    </row>
    <row r="582" spans="5:20" s="19" customFormat="1">
      <c r="E582" s="21"/>
      <c r="T582" s="20"/>
    </row>
    <row r="583" spans="5:20" s="19" customFormat="1">
      <c r="E583" s="21"/>
      <c r="T583" s="20"/>
    </row>
    <row r="584" spans="5:20" s="19" customFormat="1">
      <c r="E584" s="21"/>
      <c r="T584" s="20"/>
    </row>
    <row r="585" spans="5:20" s="19" customFormat="1">
      <c r="E585" s="21"/>
      <c r="T585" s="20"/>
    </row>
    <row r="586" spans="5:20" s="19" customFormat="1">
      <c r="E586" s="21"/>
      <c r="T586" s="20"/>
    </row>
    <row r="587" spans="5:20" s="19" customFormat="1">
      <c r="E587" s="21"/>
      <c r="T587" s="20"/>
    </row>
    <row r="588" spans="5:20" s="19" customFormat="1">
      <c r="E588" s="21"/>
      <c r="T588" s="20"/>
    </row>
    <row r="589" spans="5:20" s="19" customFormat="1">
      <c r="E589" s="21"/>
      <c r="T589" s="20"/>
    </row>
    <row r="590" spans="5:20" s="19" customFormat="1">
      <c r="E590" s="21"/>
      <c r="T590" s="20"/>
    </row>
    <row r="591" spans="5:20" s="19" customFormat="1">
      <c r="E591" s="21"/>
      <c r="T591" s="20"/>
    </row>
    <row r="592" spans="5:20" s="19" customFormat="1">
      <c r="E592" s="21"/>
      <c r="T592" s="20"/>
    </row>
    <row r="593" spans="5:20" s="19" customFormat="1">
      <c r="E593" s="21"/>
      <c r="T593" s="20"/>
    </row>
    <row r="594" spans="5:20" s="19" customFormat="1">
      <c r="E594" s="21"/>
      <c r="T594" s="20"/>
    </row>
    <row r="595" spans="5:20" s="19" customFormat="1">
      <c r="E595" s="21"/>
      <c r="T595" s="20"/>
    </row>
    <row r="596" spans="5:20" s="19" customFormat="1">
      <c r="E596" s="21"/>
      <c r="T596" s="20"/>
    </row>
    <row r="597" spans="5:20" s="19" customFormat="1">
      <c r="E597" s="21"/>
      <c r="T597" s="20"/>
    </row>
    <row r="598" spans="5:20" s="19" customFormat="1">
      <c r="E598" s="21"/>
      <c r="T598" s="20"/>
    </row>
    <row r="599" spans="5:20" s="19" customFormat="1">
      <c r="E599" s="21"/>
      <c r="T599" s="20"/>
    </row>
  </sheetData>
  <sheetProtection sheet="1" objects="1" scenarios="1"/>
  <mergeCells count="9">
    <mergeCell ref="A48:A53"/>
    <mergeCell ref="H9:J9"/>
    <mergeCell ref="F10:G10"/>
    <mergeCell ref="P9:R9"/>
    <mergeCell ref="N2:O2"/>
    <mergeCell ref="K2:L2"/>
    <mergeCell ref="A43:A47"/>
    <mergeCell ref="A17:A21"/>
    <mergeCell ref="A24:A28"/>
  </mergeCells>
  <hyperlinks>
    <hyperlink ref="N2" location="Startseite!C7" display="zurück zur Startseite" xr:uid="{00000000-0004-0000-0600-000000000000}"/>
    <hyperlink ref="K2" location="Rentabilität!B8" display="zur Rentabilitätsberechnung" xr:uid="{00000000-0004-0000-0600-000001000000}"/>
    <hyperlink ref="K2:L2" location="Rentabilität!D11" display="zur Rentabilitätsberechnung" xr:uid="{00000000-0004-0000-0600-000002000000}"/>
  </hyperlinks>
  <printOptions horizontalCentered="1"/>
  <pageMargins left="0.23622047244094491" right="0.23622047244094491" top="0.78740157480314965" bottom="0.47244094488188981" header="0.51181102362204722" footer="0.31496062992125984"/>
  <pageSetup paperSize="9" scale="85"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662" r:id="rId4" name="Button 86">
              <controlPr defaultSize="0" print="0" autoFill="0" autoPict="0" macro="[0]!PersKostMitarbProdAusblenden">
                <anchor moveWithCells="1" sizeWithCells="1">
                  <from>
                    <xdr:col>9</xdr:col>
                    <xdr:colOff>400050</xdr:colOff>
                    <xdr:row>47</xdr:row>
                    <xdr:rowOff>57150</xdr:rowOff>
                  </from>
                  <to>
                    <xdr:col>9</xdr:col>
                    <xdr:colOff>400050</xdr:colOff>
                    <xdr:row>47</xdr:row>
                    <xdr:rowOff>57150</xdr:rowOff>
                  </to>
                </anchor>
              </controlPr>
            </control>
          </mc:Choice>
        </mc:AlternateContent>
        <mc:AlternateContent xmlns:mc="http://schemas.openxmlformats.org/markup-compatibility/2006">
          <mc:Choice Requires="x14">
            <control shapeId="24664" r:id="rId5" name="Button 88">
              <controlPr defaultSize="0" print="0" autoFill="0" autoPict="0" macro="[0]!PersKostMitarbProdAusblenden">
                <anchor moveWithCells="1" sizeWithCells="1">
                  <from>
                    <xdr:col>9</xdr:col>
                    <xdr:colOff>400050</xdr:colOff>
                    <xdr:row>47</xdr:row>
                    <xdr:rowOff>28575</xdr:rowOff>
                  </from>
                  <to>
                    <xdr:col>9</xdr:col>
                    <xdr:colOff>400050</xdr:colOff>
                    <xdr:row>47</xdr:row>
                    <xdr:rowOff>28575</xdr:rowOff>
                  </to>
                </anchor>
              </controlPr>
            </control>
          </mc:Choice>
        </mc:AlternateContent>
        <mc:AlternateContent xmlns:mc="http://schemas.openxmlformats.org/markup-compatibility/2006">
          <mc:Choice Requires="x14">
            <control shapeId="24665" r:id="rId6" name="Button 89">
              <controlPr defaultSize="0" print="0" autoFill="0" autoPict="0" macro="[0]!PersKostMitarbProdAusblenden">
                <anchor moveWithCells="1" sizeWithCells="1">
                  <from>
                    <xdr:col>9</xdr:col>
                    <xdr:colOff>400050</xdr:colOff>
                    <xdr:row>18</xdr:row>
                    <xdr:rowOff>133350</xdr:rowOff>
                  </from>
                  <to>
                    <xdr:col>9</xdr:col>
                    <xdr:colOff>400050</xdr:colOff>
                    <xdr:row>18</xdr:row>
                    <xdr:rowOff>133350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2211">
    <tabColor theme="4" tint="0.79998168889431442"/>
    <pageSetUpPr fitToPage="1"/>
  </sheetPr>
  <dimension ref="A1:AP599"/>
  <sheetViews>
    <sheetView showGridLines="0" zoomScaleNormal="100" workbookViewId="0">
      <selection activeCell="B15" sqref="B15"/>
    </sheetView>
  </sheetViews>
  <sheetFormatPr baseColWidth="10" defaultRowHeight="12.75" outlineLevelRow="1" outlineLevelCol="1"/>
  <cols>
    <col min="1" max="1" width="4.7109375" style="14" customWidth="1"/>
    <col min="2" max="2" width="35.28515625" style="14" customWidth="1"/>
    <col min="3" max="3" width="7.42578125" style="18" customWidth="1"/>
    <col min="4" max="4" width="8.5703125" style="14" customWidth="1"/>
    <col min="5" max="5" width="9.7109375" style="14" customWidth="1"/>
    <col min="6" max="6" width="10.140625" style="14" customWidth="1"/>
    <col min="7" max="7" width="8.42578125" style="14" customWidth="1"/>
    <col min="8" max="8" width="11.7109375" style="14" customWidth="1"/>
    <col min="9" max="9" width="16" style="14" customWidth="1"/>
    <col min="10" max="10" width="13.85546875" style="14" customWidth="1"/>
    <col min="11" max="11" width="14.7109375" style="14" customWidth="1"/>
    <col min="12" max="12" width="12.42578125" style="14" customWidth="1"/>
    <col min="13" max="13" width="14.85546875" style="14" customWidth="1"/>
    <col min="14" max="16" width="12" style="14" hidden="1" customWidth="1" outlineLevel="1"/>
    <col min="17" max="17" width="33.140625" style="19" customWidth="1" collapsed="1"/>
    <col min="18" max="18" width="15.85546875" style="19" customWidth="1"/>
    <col min="19" max="40" width="11.42578125" style="19"/>
    <col min="41" max="16384" width="11.42578125" style="14"/>
  </cols>
  <sheetData>
    <row r="1" spans="1:42">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row>
    <row r="2" spans="1:42">
      <c r="I2" s="1090" t="s">
        <v>519</v>
      </c>
      <c r="J2" s="1091"/>
      <c r="L2" s="1088" t="s">
        <v>518</v>
      </c>
      <c r="M2" s="1089"/>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row>
    <row r="3" spans="1:42">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row>
    <row r="4" spans="1:42" ht="27.75" customHeight="1">
      <c r="A4" s="117" t="str">
        <f xml:space="preserve"> CONCATENATE( "Personalkosten 2. Jahr des Unternehmens:  ", Startseite!C14)</f>
        <v xml:space="preserve">Personalkosten 2. Jahr des Unternehmens:  </v>
      </c>
      <c r="B4" s="258"/>
      <c r="C4" s="259"/>
      <c r="D4" s="258"/>
      <c r="E4" s="258"/>
      <c r="F4" s="258"/>
      <c r="G4" s="258"/>
      <c r="H4" s="258"/>
      <c r="I4" s="260" t="str">
        <f>IF(Startseite!D16=0,"","        Planungszeitraum:")</f>
        <v xml:space="preserve">        Planungszeitraum:</v>
      </c>
      <c r="J4" s="260"/>
      <c r="K4" s="261">
        <f>IF(Startseite!D16="","",'Personalkosten 1. Jahr'!O4+30)</f>
        <v>46038</v>
      </c>
      <c r="L4" s="348" t="s">
        <v>197</v>
      </c>
      <c r="M4" s="261">
        <f>IF(K4="","",K4+330)</f>
        <v>46368</v>
      </c>
      <c r="N4" s="258"/>
      <c r="O4" s="258"/>
      <c r="P4" s="258"/>
      <c r="Q4" s="263"/>
      <c r="R4" s="263"/>
      <c r="S4" s="263"/>
      <c r="T4" s="263"/>
      <c r="U4" s="263"/>
      <c r="V4" s="263"/>
      <c r="W4" s="263"/>
      <c r="X4" s="263"/>
      <c r="Y4" s="263"/>
      <c r="Z4" s="263"/>
      <c r="AA4" s="268"/>
      <c r="AB4" s="268"/>
      <c r="AC4" s="268"/>
      <c r="AD4" s="268"/>
      <c r="AE4" s="44"/>
      <c r="AF4" s="44"/>
      <c r="AG4" s="44"/>
      <c r="AH4" s="44"/>
      <c r="AI4" s="44"/>
      <c r="AJ4" s="44"/>
      <c r="AK4" s="44"/>
      <c r="AL4" s="44"/>
      <c r="AM4" s="44"/>
      <c r="AN4" s="44"/>
    </row>
    <row r="5" spans="1:42" ht="25.5">
      <c r="A5" s="265"/>
      <c r="B5" s="258"/>
      <c r="C5" s="259"/>
      <c r="D5" s="258"/>
      <c r="E5" s="258"/>
      <c r="F5" s="260"/>
      <c r="G5" s="260"/>
      <c r="H5" s="260"/>
      <c r="I5" s="258"/>
      <c r="J5" s="266"/>
      <c r="K5" s="262"/>
      <c r="L5" s="267"/>
      <c r="M5" s="258"/>
      <c r="N5" s="258"/>
      <c r="O5" s="258"/>
      <c r="P5" s="258"/>
      <c r="Q5" s="14"/>
      <c r="R5" s="263"/>
      <c r="S5" s="263"/>
      <c r="T5" s="263"/>
      <c r="U5" s="263"/>
      <c r="V5" s="263"/>
      <c r="W5" s="263"/>
      <c r="X5" s="263"/>
      <c r="Y5" s="263"/>
      <c r="Z5" s="263"/>
      <c r="AA5" s="268"/>
      <c r="AB5" s="268"/>
      <c r="AC5" s="268"/>
      <c r="AD5" s="268"/>
      <c r="AE5" s="44"/>
      <c r="AF5" s="44"/>
      <c r="AG5" s="44"/>
      <c r="AH5" s="44"/>
      <c r="AI5" s="44"/>
      <c r="AJ5" s="44"/>
      <c r="AK5" s="44"/>
      <c r="AL5" s="44"/>
      <c r="AM5" s="44"/>
      <c r="AN5" s="44"/>
    </row>
    <row r="6" spans="1:42" ht="20.100000000000001" customHeight="1">
      <c r="A6" s="258"/>
      <c r="B6" s="258"/>
      <c r="C6" s="259"/>
      <c r="D6" s="258"/>
      <c r="E6" s="258"/>
      <c r="F6" s="258"/>
      <c r="G6" s="270" t="s">
        <v>10</v>
      </c>
      <c r="H6" s="258"/>
      <c r="I6" s="258"/>
      <c r="J6" s="880">
        <f>1+0.073+0.0045+0.01525+0.093+0.0125+0.0006+0.035+0.0047</f>
        <v>1.2385499999999996</v>
      </c>
      <c r="K6" s="258"/>
      <c r="L6" s="258"/>
      <c r="M6" s="258"/>
      <c r="N6" s="258"/>
      <c r="O6" s="258"/>
      <c r="P6" s="258"/>
      <c r="Q6" s="264"/>
      <c r="R6" s="263"/>
      <c r="S6" s="263"/>
      <c r="T6" s="263"/>
      <c r="U6" s="263"/>
      <c r="V6" s="263"/>
      <c r="W6" s="263"/>
      <c r="X6" s="263"/>
      <c r="Y6" s="263"/>
      <c r="Z6" s="263"/>
      <c r="AA6" s="268"/>
      <c r="AB6" s="268"/>
      <c r="AC6" s="268"/>
      <c r="AD6" s="268"/>
      <c r="AE6" s="44"/>
      <c r="AF6" s="44"/>
      <c r="AG6" s="44"/>
      <c r="AH6" s="44"/>
      <c r="AI6" s="44"/>
      <c r="AJ6" s="44"/>
      <c r="AK6" s="44"/>
      <c r="AL6" s="44"/>
      <c r="AM6" s="44"/>
      <c r="AN6" s="44"/>
    </row>
    <row r="7" spans="1:42" ht="20.100000000000001" customHeight="1">
      <c r="A7" s="258"/>
      <c r="B7" s="258"/>
      <c r="C7" s="259"/>
      <c r="D7" s="258"/>
      <c r="E7" s="258"/>
      <c r="F7" s="258"/>
      <c r="G7" s="270" t="s">
        <v>323</v>
      </c>
      <c r="H7" s="271"/>
      <c r="I7" s="258"/>
      <c r="J7" s="272">
        <f>1+0.13+0.15+0.009+0.0024+0.0006+0.02</f>
        <v>1.3119999999999996</v>
      </c>
      <c r="K7" s="258"/>
      <c r="L7" s="258"/>
      <c r="M7" s="258"/>
      <c r="N7" s="258"/>
      <c r="O7" s="258"/>
      <c r="P7" s="258"/>
      <c r="Q7" s="14"/>
      <c r="R7" s="263"/>
      <c r="S7" s="263"/>
      <c r="T7" s="263"/>
      <c r="U7" s="263"/>
      <c r="V7" s="263"/>
      <c r="W7" s="263"/>
      <c r="X7" s="263"/>
      <c r="Y7" s="263"/>
      <c r="Z7" s="263"/>
      <c r="AA7" s="268"/>
      <c r="AB7" s="268"/>
      <c r="AC7" s="268"/>
      <c r="AD7" s="268"/>
      <c r="AE7" s="44"/>
      <c r="AF7" s="44"/>
      <c r="AG7" s="44"/>
      <c r="AH7" s="44"/>
      <c r="AI7" s="44"/>
      <c r="AJ7" s="44"/>
      <c r="AK7" s="44"/>
      <c r="AL7" s="44"/>
      <c r="AM7" s="44"/>
      <c r="AN7" s="44"/>
    </row>
    <row r="8" spans="1:42">
      <c r="A8" s="258"/>
      <c r="B8" s="258"/>
      <c r="C8" s="259"/>
      <c r="D8" s="258"/>
      <c r="E8" s="258"/>
      <c r="F8" s="258"/>
      <c r="G8" s="258"/>
      <c r="H8" s="258"/>
      <c r="I8" s="258"/>
      <c r="J8" s="258"/>
      <c r="K8" s="258"/>
      <c r="L8" s="258"/>
      <c r="M8" s="258"/>
      <c r="N8" s="258"/>
      <c r="O8" s="258"/>
      <c r="P8" s="258"/>
      <c r="Q8" s="263"/>
      <c r="R8" s="263"/>
      <c r="S8" s="263"/>
      <c r="T8" s="263"/>
      <c r="U8" s="263"/>
      <c r="V8" s="263"/>
      <c r="W8" s="263"/>
      <c r="X8" s="263"/>
      <c r="Y8" s="263"/>
      <c r="Z8" s="263"/>
      <c r="AA8" s="268"/>
      <c r="AB8" s="268"/>
      <c r="AC8" s="268"/>
      <c r="AD8" s="268"/>
      <c r="AE8" s="44"/>
      <c r="AF8" s="44"/>
      <c r="AG8" s="44"/>
      <c r="AH8" s="44"/>
      <c r="AI8" s="44"/>
      <c r="AJ8" s="44"/>
      <c r="AK8" s="44"/>
      <c r="AL8" s="44"/>
      <c r="AM8" s="44"/>
      <c r="AN8" s="44"/>
    </row>
    <row r="9" spans="1:42" ht="23.25" customHeight="1">
      <c r="A9" s="274"/>
      <c r="B9" s="274"/>
      <c r="C9" s="349"/>
      <c r="D9" s="276"/>
      <c r="E9" s="277"/>
      <c r="F9" s="1080" t="s">
        <v>53</v>
      </c>
      <c r="G9" s="1081"/>
      <c r="H9" s="1082"/>
      <c r="I9" s="258"/>
      <c r="J9" s="258"/>
      <c r="K9" s="258"/>
      <c r="L9" s="258"/>
      <c r="M9" s="258"/>
      <c r="N9" s="1085" t="s">
        <v>198</v>
      </c>
      <c r="O9" s="1086"/>
      <c r="P9" s="1087"/>
      <c r="Q9" s="263"/>
      <c r="R9" s="263"/>
      <c r="S9" s="263"/>
      <c r="T9" s="263"/>
      <c r="U9" s="263"/>
      <c r="V9" s="263"/>
      <c r="W9" s="263"/>
      <c r="X9" s="263"/>
      <c r="Y9" s="263"/>
      <c r="Z9" s="263"/>
      <c r="AA9" s="268"/>
      <c r="AB9" s="268"/>
      <c r="AC9" s="268"/>
      <c r="AD9" s="268"/>
      <c r="AE9" s="44"/>
      <c r="AF9" s="44"/>
      <c r="AG9" s="44"/>
      <c r="AH9" s="44"/>
      <c r="AI9" s="44"/>
      <c r="AJ9" s="44"/>
      <c r="AK9" s="44"/>
      <c r="AL9" s="44"/>
      <c r="AM9" s="44"/>
      <c r="AN9" s="44"/>
    </row>
    <row r="10" spans="1:42">
      <c r="A10" s="278" t="s">
        <v>14</v>
      </c>
      <c r="B10" s="279"/>
      <c r="C10" s="280" t="s">
        <v>178</v>
      </c>
      <c r="D10" s="1083" t="s">
        <v>13</v>
      </c>
      <c r="E10" s="1084"/>
      <c r="F10" s="281" t="s">
        <v>51</v>
      </c>
      <c r="G10" s="281" t="s">
        <v>128</v>
      </c>
      <c r="H10" s="282" t="s">
        <v>50</v>
      </c>
      <c r="I10" s="283" t="s">
        <v>199</v>
      </c>
      <c r="J10" s="283" t="s">
        <v>200</v>
      </c>
      <c r="K10" s="283" t="s">
        <v>11</v>
      </c>
      <c r="L10" s="283" t="s">
        <v>12</v>
      </c>
      <c r="M10" s="283" t="s">
        <v>2</v>
      </c>
      <c r="N10" s="281" t="s">
        <v>178</v>
      </c>
      <c r="O10" s="281" t="s">
        <v>179</v>
      </c>
      <c r="P10" s="281" t="s">
        <v>181</v>
      </c>
      <c r="Q10" s="263"/>
      <c r="R10" s="263"/>
      <c r="S10" s="263"/>
      <c r="T10" s="263"/>
      <c r="U10" s="263"/>
      <c r="V10" s="263"/>
      <c r="W10" s="263"/>
      <c r="X10" s="263"/>
      <c r="Y10" s="263"/>
      <c r="Z10" s="263"/>
      <c r="AA10" s="268"/>
      <c r="AB10" s="268"/>
      <c r="AC10" s="268"/>
      <c r="AD10" s="268"/>
      <c r="AE10" s="44"/>
      <c r="AF10" s="44"/>
      <c r="AG10" s="44"/>
      <c r="AH10" s="44"/>
      <c r="AI10" s="44"/>
      <c r="AJ10" s="44"/>
      <c r="AK10" s="44"/>
      <c r="AL10" s="44"/>
      <c r="AM10" s="44"/>
      <c r="AN10" s="44"/>
    </row>
    <row r="11" spans="1:42">
      <c r="A11" s="284"/>
      <c r="B11" s="284"/>
      <c r="C11" s="285"/>
      <c r="D11" s="286" t="s">
        <v>16</v>
      </c>
      <c r="E11" s="286"/>
      <c r="F11" s="287" t="s">
        <v>36</v>
      </c>
      <c r="G11" s="288" t="s">
        <v>129</v>
      </c>
      <c r="H11" s="289" t="s">
        <v>29</v>
      </c>
      <c r="I11" s="290" t="s">
        <v>29</v>
      </c>
      <c r="J11" s="290" t="s">
        <v>29</v>
      </c>
      <c r="K11" s="290" t="s">
        <v>201</v>
      </c>
      <c r="L11" s="290" t="s">
        <v>15</v>
      </c>
      <c r="M11" s="290" t="s">
        <v>37</v>
      </c>
      <c r="N11" s="287" t="s">
        <v>202</v>
      </c>
      <c r="O11" s="287" t="s">
        <v>180</v>
      </c>
      <c r="P11" s="287" t="s">
        <v>182</v>
      </c>
      <c r="Q11" s="263"/>
      <c r="R11" s="263"/>
      <c r="S11" s="263"/>
      <c r="T11" s="263"/>
      <c r="U11" s="263"/>
      <c r="V11" s="263"/>
      <c r="W11" s="263"/>
      <c r="X11" s="263"/>
      <c r="Y11" s="263"/>
      <c r="Z11" s="263"/>
      <c r="AA11" s="268"/>
      <c r="AB11" s="268"/>
      <c r="AC11" s="268"/>
      <c r="AD11" s="268"/>
      <c r="AE11" s="44"/>
      <c r="AF11" s="44"/>
      <c r="AG11" s="44"/>
      <c r="AH11" s="44"/>
      <c r="AI11" s="44"/>
      <c r="AJ11" s="44"/>
      <c r="AK11" s="44"/>
      <c r="AL11" s="44"/>
      <c r="AM11" s="44"/>
      <c r="AN11" s="44"/>
    </row>
    <row r="12" spans="1:42" ht="12.75" customHeight="1">
      <c r="A12" s="284"/>
      <c r="B12" s="291" t="s">
        <v>373</v>
      </c>
      <c r="C12" s="285"/>
      <c r="D12" s="290" t="s">
        <v>203</v>
      </c>
      <c r="E12" s="290" t="s">
        <v>204</v>
      </c>
      <c r="F12" s="292" t="s">
        <v>102</v>
      </c>
      <c r="G12" s="288" t="s">
        <v>130</v>
      </c>
      <c r="H12" s="289" t="s">
        <v>102</v>
      </c>
      <c r="I12" s="290" t="s">
        <v>205</v>
      </c>
      <c r="J12" s="290" t="s">
        <v>189</v>
      </c>
      <c r="K12" s="290" t="s">
        <v>72</v>
      </c>
      <c r="L12" s="290" t="s">
        <v>102</v>
      </c>
      <c r="M12" s="290" t="s">
        <v>102</v>
      </c>
      <c r="N12" s="287" t="s">
        <v>206</v>
      </c>
      <c r="O12" s="287" t="s">
        <v>72</v>
      </c>
      <c r="P12" s="287"/>
      <c r="Q12" s="263"/>
      <c r="R12" s="263"/>
      <c r="S12" s="263"/>
      <c r="T12" s="263"/>
      <c r="U12" s="263"/>
      <c r="V12" s="263"/>
      <c r="W12" s="263"/>
      <c r="X12" s="263"/>
      <c r="Y12" s="263"/>
      <c r="Z12" s="263"/>
      <c r="AA12" s="268"/>
      <c r="AB12" s="268"/>
      <c r="AC12" s="268"/>
      <c r="AD12" s="268"/>
      <c r="AE12" s="44"/>
      <c r="AF12" s="44"/>
      <c r="AG12" s="44"/>
      <c r="AH12" s="44"/>
      <c r="AI12" s="44"/>
      <c r="AJ12" s="44"/>
      <c r="AK12" s="44"/>
      <c r="AL12" s="44"/>
      <c r="AM12" s="44"/>
      <c r="AN12" s="44"/>
    </row>
    <row r="13" spans="1:42" ht="12.75" customHeight="1">
      <c r="A13" s="284"/>
      <c r="B13" s="284"/>
      <c r="C13" s="285"/>
      <c r="D13" s="290" t="s">
        <v>207</v>
      </c>
      <c r="E13" s="293" t="s">
        <v>207</v>
      </c>
      <c r="F13" s="292"/>
      <c r="G13" s="288"/>
      <c r="H13" s="289"/>
      <c r="I13" s="290" t="s">
        <v>102</v>
      </c>
      <c r="J13" s="290" t="s">
        <v>102</v>
      </c>
      <c r="K13" s="290"/>
      <c r="L13" s="290"/>
      <c r="M13" s="290"/>
      <c r="N13" s="287"/>
      <c r="O13" s="287"/>
      <c r="P13" s="287"/>
      <c r="Q13" s="263"/>
      <c r="R13" s="263"/>
      <c r="S13" s="263"/>
      <c r="T13" s="263"/>
      <c r="U13" s="263"/>
      <c r="V13" s="263"/>
      <c r="W13" s="263"/>
      <c r="X13" s="263"/>
      <c r="Y13" s="263"/>
      <c r="Z13" s="263"/>
      <c r="AA13" s="268"/>
      <c r="AB13" s="268"/>
      <c r="AC13" s="268"/>
      <c r="AD13" s="268"/>
      <c r="AE13" s="44"/>
      <c r="AF13" s="44"/>
      <c r="AG13" s="44"/>
      <c r="AH13" s="44"/>
      <c r="AI13" s="44"/>
      <c r="AJ13" s="44"/>
      <c r="AK13" s="44"/>
      <c r="AL13" s="44"/>
      <c r="AM13" s="44"/>
      <c r="AN13" s="44"/>
    </row>
    <row r="14" spans="1:42" ht="12.75" customHeight="1">
      <c r="A14" s="294"/>
      <c r="B14" s="294"/>
      <c r="C14" s="295"/>
      <c r="D14" s="296"/>
      <c r="E14" s="297"/>
      <c r="F14" s="298"/>
      <c r="G14" s="298"/>
      <c r="H14" s="299"/>
      <c r="I14" s="296"/>
      <c r="J14" s="296"/>
      <c r="K14" s="296"/>
      <c r="L14" s="296"/>
      <c r="M14" s="296"/>
      <c r="N14" s="300"/>
      <c r="O14" s="300"/>
      <c r="P14" s="300"/>
      <c r="Q14" s="263"/>
      <c r="R14" s="263"/>
      <c r="S14" s="263"/>
      <c r="T14" s="263"/>
      <c r="U14" s="263"/>
      <c r="V14" s="263"/>
      <c r="W14" s="263"/>
      <c r="X14" s="263"/>
      <c r="Y14" s="263"/>
      <c r="Z14" s="263"/>
      <c r="AA14" s="268"/>
      <c r="AB14" s="268"/>
      <c r="AC14" s="268"/>
      <c r="AD14" s="268"/>
      <c r="AE14" s="44"/>
      <c r="AF14" s="44"/>
      <c r="AG14" s="44"/>
      <c r="AH14" s="44"/>
      <c r="AI14" s="44"/>
      <c r="AJ14" s="44"/>
      <c r="AK14" s="44"/>
      <c r="AL14" s="44"/>
      <c r="AM14" s="44"/>
      <c r="AN14" s="44"/>
    </row>
    <row r="15" spans="1:42" ht="20.100000000000001" customHeight="1">
      <c r="A15" s="284">
        <v>1</v>
      </c>
      <c r="B15" s="870"/>
      <c r="C15" s="871"/>
      <c r="D15" s="872"/>
      <c r="E15" s="873"/>
      <c r="F15" s="809"/>
      <c r="G15" s="812"/>
      <c r="H15" s="811"/>
      <c r="I15" s="301">
        <f>IF(C15=0,0,IF(C15&gt;=1,IF(AND(OR(F15&gt;=1,G15&gt;=1), H15&gt;1),"Lohn/Gehalt ???",C15*IF(F15="",H15,F15*G15*4.33))))</f>
        <v>0</v>
      </c>
      <c r="J15" s="302">
        <f>IF(C15="",0,(IF(I15/C15&lt;451,I15*J$7,I15*J$6)))</f>
        <v>0</v>
      </c>
      <c r="K15" s="875"/>
      <c r="L15" s="813"/>
      <c r="M15" s="303">
        <f t="shared" ref="M15:M34" si="0">IF(AND(D15="",E15=""),J15*12+K15*J15+L15*IF(I15&lt;401,J$7,J$6),IF(OR(D15="",E15="",D15=0,E15=0,D15&gt;E15),0,J15*(E15-D15+1)+J15*K15+L15*IF(I15&lt;401,J$7,J$6)))</f>
        <v>0</v>
      </c>
      <c r="N15" s="304">
        <f t="shared" ref="N15:N36" si="1">$C15*(IF($D15="",1,IF($D15="bis",$E15/12,IF($D15="ab",(12-$E15+1)/12,((E15+1)-D15)/12))))</f>
        <v>0</v>
      </c>
      <c r="O15" s="879"/>
      <c r="P15" s="305">
        <f t="shared" ref="P15:P36" si="2">N15*O15</f>
        <v>0</v>
      </c>
      <c r="Q15" s="25" t="str">
        <f>IF(AND(Z15="ja",AA15=""),"Vervollständigen Sie bitte die Eingaben zur zeitlichen Einschränkung in Spalten D - E",IF(AND(Z15="",AA15="ja"),"Bitte wählen Sie in den Spalten F - H zwischen Bruttolohn pro Stunde und Bruttogehalt pro Monat",IF(AND(Z15="ja",AA15="ja"),"Überprüfen Sie die Eingaben zur zeitlichen Einschränkung sowie zur Lohn-/Gehaltsangabe","")))</f>
        <v/>
      </c>
      <c r="R15" s="264"/>
      <c r="S15" s="263"/>
      <c r="T15" s="263"/>
      <c r="U15" s="263"/>
      <c r="V15" s="790"/>
      <c r="W15" s="263"/>
      <c r="X15" s="790" t="str">
        <f t="shared" ref="X15:X38" si="3">IF(ISERROR(M15),"",IF(AND($C15&gt;0,$J15&gt;0,$J15&lt;=$C15*$J$7*450,$M15&gt;$C15*7085),"Überprüfe ggf. Minijob(s)",""))</f>
        <v/>
      </c>
      <c r="Y15" s="263"/>
      <c r="Z15" s="789" t="str">
        <f t="shared" ref="Z15:Z38" si="4">IF(AND($D15="",$E15=""),"",IF(OR($D15="",$E15="",$D15=0,$E15=0,$D15&gt;$E15),"ja",""))</f>
        <v/>
      </c>
      <c r="AA15" s="789" t="str">
        <f t="shared" ref="AA15:AA38" si="5">IF(OR(AND(F15&gt;0,G15&gt;0,H15&gt;0),AND(F15&gt;0,H15&gt;0),AND(G15&gt;0,H15&gt;0)),"ja","")</f>
        <v/>
      </c>
      <c r="AB15" s="268"/>
      <c r="AC15" s="268"/>
      <c r="AD15" s="268"/>
      <c r="AE15" s="44"/>
      <c r="AF15" s="44"/>
      <c r="AG15" s="44"/>
      <c r="AH15" s="44"/>
      <c r="AI15" s="44"/>
      <c r="AJ15" s="44"/>
      <c r="AK15" s="44"/>
      <c r="AL15" s="44"/>
      <c r="AM15" s="44"/>
      <c r="AN15" s="44"/>
    </row>
    <row r="16" spans="1:42" ht="20.100000000000001" customHeight="1">
      <c r="A16" s="284">
        <v>2</v>
      </c>
      <c r="B16" s="870"/>
      <c r="C16" s="871"/>
      <c r="D16" s="872"/>
      <c r="E16" s="873"/>
      <c r="F16" s="809"/>
      <c r="G16" s="812"/>
      <c r="H16" s="811"/>
      <c r="I16" s="310">
        <f>IF(C16=0,0,IF(C16&gt;=1,C16*IF(F16="",H16,F16*G16*4.33)))</f>
        <v>0</v>
      </c>
      <c r="J16" s="302">
        <f>IF(C16="",0,(IF(I16/C16&lt;451,I16*J$7,I16*J$6)))</f>
        <v>0</v>
      </c>
      <c r="K16" s="875"/>
      <c r="L16" s="813"/>
      <c r="M16" s="303">
        <f t="shared" si="0"/>
        <v>0</v>
      </c>
      <c r="N16" s="304">
        <f t="shared" si="1"/>
        <v>0</v>
      </c>
      <c r="O16" s="879"/>
      <c r="P16" s="305">
        <f t="shared" si="2"/>
        <v>0</v>
      </c>
      <c r="Q16" s="25" t="str">
        <f>IF(AND(Z16="ja",AA16=""),"Vervollständigen Sie bitte die Eingaben zur zeitlichen Einschränkung in Spalten D - E",IF(AND(Z16="",AA16="ja"),"Bitte wählen Sie in den Spalten F - H zwischen Bruttolohn pro Stunde und Bruttogehalt pro Monat",IF(AND(Z16="ja",AA16="ja"),"Überprüfen Sie die Eingaben zur zeitlichen Einschränkung sowie zur Lohn-/Gehaltsangabe","")))</f>
        <v/>
      </c>
      <c r="R16" s="264"/>
      <c r="S16" s="263"/>
      <c r="T16" s="263"/>
      <c r="U16" s="263"/>
      <c r="V16" s="790"/>
      <c r="W16" s="263"/>
      <c r="X16" s="790" t="str">
        <f t="shared" si="3"/>
        <v/>
      </c>
      <c r="Y16" s="263"/>
      <c r="Z16" s="789" t="str">
        <f t="shared" si="4"/>
        <v/>
      </c>
      <c r="AA16" s="789" t="str">
        <f t="shared" si="5"/>
        <v/>
      </c>
      <c r="AB16" s="268"/>
      <c r="AC16" s="268"/>
      <c r="AD16" s="268"/>
      <c r="AE16" s="44"/>
      <c r="AF16" s="44"/>
      <c r="AG16" s="44"/>
      <c r="AH16" s="44"/>
      <c r="AI16" s="44"/>
      <c r="AJ16" s="44"/>
      <c r="AK16" s="44"/>
      <c r="AL16" s="44"/>
      <c r="AM16" s="44"/>
      <c r="AN16" s="44"/>
    </row>
    <row r="17" spans="1:40" ht="20.100000000000001" customHeight="1">
      <c r="A17" s="284">
        <v>3</v>
      </c>
      <c r="B17" s="870"/>
      <c r="C17" s="871"/>
      <c r="D17" s="872"/>
      <c r="E17" s="873"/>
      <c r="F17" s="812"/>
      <c r="G17" s="811"/>
      <c r="H17" s="811"/>
      <c r="I17" s="310">
        <f>IF(C17=0,0,IF(C17&gt;=1,C17*IF(F17="",H17,F17*G17*4.33)))</f>
        <v>0</v>
      </c>
      <c r="J17" s="302">
        <f>IF(C17="",0,(IF(I17/C17&lt;451,I17*J$7,I17*J$6)))</f>
        <v>0</v>
      </c>
      <c r="K17" s="875"/>
      <c r="L17" s="813"/>
      <c r="M17" s="303">
        <f t="shared" si="0"/>
        <v>0</v>
      </c>
      <c r="N17" s="304">
        <f t="shared" si="1"/>
        <v>0</v>
      </c>
      <c r="O17" s="879"/>
      <c r="P17" s="305">
        <f t="shared" si="2"/>
        <v>0</v>
      </c>
      <c r="Q17" s="25" t="str">
        <f>IF(AND(Z17="ja",AA17=""),"Vervollständigen Sie bitte die Eingaben zur zeitlichen Einschränkung in Spalten D - E",IF(AND(Z17="",AA17="ja"),"Bitte wählen Sie in den Spalten F - H zwischen Bruttolohn pro Stunde und Bruttogehalt pro Monat",IF(AND(Z17="ja",AA17="ja"),"Überprüfen Sie die Eingaben zur zeitlichen Einschränkung sowie zur Lohn-/Gehaltsangabe","")))</f>
        <v/>
      </c>
      <c r="R17" s="264"/>
      <c r="S17" s="263"/>
      <c r="T17" s="263"/>
      <c r="U17" s="263"/>
      <c r="V17" s="790"/>
      <c r="W17" s="263"/>
      <c r="X17" s="790" t="str">
        <f t="shared" si="3"/>
        <v/>
      </c>
      <c r="Y17" s="263"/>
      <c r="Z17" s="789" t="str">
        <f t="shared" si="4"/>
        <v/>
      </c>
      <c r="AA17" s="789" t="str">
        <f t="shared" si="5"/>
        <v/>
      </c>
      <c r="AB17" s="268"/>
      <c r="AC17" s="268"/>
      <c r="AD17" s="268"/>
      <c r="AE17" s="44"/>
      <c r="AF17" s="44"/>
      <c r="AG17" s="44"/>
      <c r="AH17" s="44"/>
      <c r="AI17" s="44"/>
      <c r="AJ17" s="44"/>
      <c r="AK17" s="44"/>
      <c r="AL17" s="44"/>
      <c r="AM17" s="44"/>
      <c r="AN17" s="44"/>
    </row>
    <row r="18" spans="1:40" ht="20.100000000000001" customHeight="1">
      <c r="A18" s="284">
        <v>4</v>
      </c>
      <c r="B18" s="874"/>
      <c r="C18" s="871"/>
      <c r="D18" s="872"/>
      <c r="E18" s="873"/>
      <c r="F18" s="812"/>
      <c r="G18" s="811"/>
      <c r="H18" s="811"/>
      <c r="I18" s="310">
        <f>IF(C18=0,0,IF(C18&gt;=1,C18*IF(F18="",H18,F18*G18*4.33)))</f>
        <v>0</v>
      </c>
      <c r="J18" s="302">
        <f>IF(C18="",0,(IF(I18/C18&lt;451,I18*J$7,I18*J$6)))</f>
        <v>0</v>
      </c>
      <c r="K18" s="875"/>
      <c r="L18" s="813"/>
      <c r="M18" s="303">
        <f t="shared" si="0"/>
        <v>0</v>
      </c>
      <c r="N18" s="304">
        <f t="shared" si="1"/>
        <v>0</v>
      </c>
      <c r="O18" s="879"/>
      <c r="P18" s="305">
        <f t="shared" si="2"/>
        <v>0</v>
      </c>
      <c r="Q18" s="25" t="str">
        <f>IF(AND(Z18="ja",AA18=""),"Vervollständigen Sie bitte die Eingaben zur zeitlichen Einschränkung in Spalten D - E",IF(AND(Z18="",AA18="ja"),"Bitte wählen Sie in den Spalten F - H zwischen Bruttolohn pro Stunde und Bruttogehalt pro Monat",IF(AND(Z18="ja",AA18="ja"),"Überprüfen Sie die Eingaben zur zeitlichen Einschränkung sowie zur Lohn-/Gehaltsangabe","")))</f>
        <v/>
      </c>
      <c r="R18" s="264"/>
      <c r="S18" s="263"/>
      <c r="T18" s="263"/>
      <c r="U18" s="263"/>
      <c r="V18" s="790"/>
      <c r="W18" s="263"/>
      <c r="X18" s="790" t="str">
        <f t="shared" si="3"/>
        <v/>
      </c>
      <c r="Y18" s="263"/>
      <c r="Z18" s="789" t="str">
        <f t="shared" si="4"/>
        <v/>
      </c>
      <c r="AA18" s="789" t="str">
        <f t="shared" si="5"/>
        <v/>
      </c>
      <c r="AB18" s="268"/>
      <c r="AC18" s="268"/>
      <c r="AD18" s="268"/>
      <c r="AE18" s="44"/>
      <c r="AF18" s="44"/>
      <c r="AG18" s="44"/>
      <c r="AH18" s="44"/>
      <c r="AI18" s="44"/>
      <c r="AJ18" s="44"/>
      <c r="AK18" s="44"/>
      <c r="AL18" s="44"/>
      <c r="AM18" s="44"/>
      <c r="AN18" s="44"/>
    </row>
    <row r="19" spans="1:40" ht="20.100000000000001" customHeight="1">
      <c r="A19" s="284">
        <v>5</v>
      </c>
      <c r="B19" s="874"/>
      <c r="C19" s="871"/>
      <c r="D19" s="872"/>
      <c r="E19" s="873"/>
      <c r="F19" s="812"/>
      <c r="G19" s="811"/>
      <c r="H19" s="811"/>
      <c r="I19" s="310">
        <f>IF(C19=0,0,IF(C19&gt;=1,C19*IF(F19="",H19,F19*G19*4.33)))</f>
        <v>0</v>
      </c>
      <c r="J19" s="302">
        <f t="shared" ref="J19:J34" si="6">IF(C19*H19&lt;C19*451,I19*J$7,I19*J$6)</f>
        <v>0</v>
      </c>
      <c r="K19" s="875"/>
      <c r="L19" s="813"/>
      <c r="M19" s="303">
        <f t="shared" si="0"/>
        <v>0</v>
      </c>
      <c r="N19" s="304">
        <f t="shared" si="1"/>
        <v>0</v>
      </c>
      <c r="O19" s="879"/>
      <c r="P19" s="305">
        <f t="shared" si="2"/>
        <v>0</v>
      </c>
      <c r="Q19" s="25" t="str">
        <f>IF(AND(Z19="ja",AA19=""),"Vervollständigen Sie bitte die Eingaben zur zeitlichen Einschränkung in Spalten D - E",IF(AND(Z19="",AA19="ja"),"Bitte wählen Sie in den Spalten F - H zwischen Bruttolohn pro Stunde und Bruttogehalt pro Monat",IF(AND(Z19="ja",AA19="ja"),"Überprüfen Sie die Eingaben zur zeitlichen Einschränkung sowie zur Lohn-/Gehaltsangabe","")))</f>
        <v/>
      </c>
      <c r="R19" s="264"/>
      <c r="S19" s="263"/>
      <c r="T19" s="263"/>
      <c r="U19" s="263"/>
      <c r="V19" s="790"/>
      <c r="W19" s="263"/>
      <c r="X19" s="790" t="str">
        <f t="shared" si="3"/>
        <v/>
      </c>
      <c r="Y19" s="263"/>
      <c r="Z19" s="789" t="str">
        <f t="shared" si="4"/>
        <v/>
      </c>
      <c r="AA19" s="789" t="str">
        <f t="shared" si="5"/>
        <v/>
      </c>
      <c r="AB19" s="268"/>
      <c r="AC19" s="268"/>
      <c r="AD19" s="268"/>
      <c r="AE19" s="44"/>
      <c r="AF19" s="44"/>
      <c r="AG19" s="44"/>
      <c r="AH19" s="44"/>
      <c r="AI19" s="44"/>
      <c r="AJ19" s="44"/>
      <c r="AK19" s="44"/>
      <c r="AL19" s="44"/>
      <c r="AM19" s="44"/>
      <c r="AN19" s="44"/>
    </row>
    <row r="20" spans="1:40" ht="20.100000000000001" customHeight="1">
      <c r="A20" s="284">
        <v>6</v>
      </c>
      <c r="B20" s="874"/>
      <c r="C20" s="871"/>
      <c r="D20" s="872"/>
      <c r="E20" s="873"/>
      <c r="F20" s="812"/>
      <c r="G20" s="811"/>
      <c r="H20" s="811"/>
      <c r="I20" s="310">
        <f>IF(C20=0,0,IF(C20&gt;=1,C20*IF(F20="",H20,F20*G20*4.33)))</f>
        <v>0</v>
      </c>
      <c r="J20" s="302">
        <f t="shared" si="6"/>
        <v>0</v>
      </c>
      <c r="K20" s="875"/>
      <c r="L20" s="813"/>
      <c r="M20" s="303">
        <f t="shared" si="0"/>
        <v>0</v>
      </c>
      <c r="N20" s="304">
        <f t="shared" si="1"/>
        <v>0</v>
      </c>
      <c r="O20" s="879"/>
      <c r="P20" s="305">
        <f t="shared" si="2"/>
        <v>0</v>
      </c>
      <c r="Q20" s="25" t="str">
        <f t="shared" ref="Q20:Q38" si="7">IF(AND(Z20="ja",AA20=""),"Vervollständigen Sie bitte die Eingaben zur zeitlichen Einschränkung in Spalten D - E",IF(AND(Z20="",AA20="ja"),"Bitte wählen Sie in den Spalten F - H zwischen Bruttolohn pro Stunde und Bruttogehalt pro Monat",IF(AND(Z20="ja",AA20="ja"),"Überprüfen Sie die Eingaben zur zeitlichen Einschränkung sowie zur Lohn-/Gehaltsangabe","")))</f>
        <v/>
      </c>
      <c r="R20" s="264"/>
      <c r="S20" s="263"/>
      <c r="T20" s="263"/>
      <c r="U20" s="263"/>
      <c r="V20" s="790"/>
      <c r="W20" s="263"/>
      <c r="X20" s="790" t="str">
        <f t="shared" si="3"/>
        <v/>
      </c>
      <c r="Y20" s="263"/>
      <c r="Z20" s="789" t="str">
        <f t="shared" si="4"/>
        <v/>
      </c>
      <c r="AA20" s="789" t="str">
        <f t="shared" si="5"/>
        <v/>
      </c>
      <c r="AB20" s="268"/>
      <c r="AC20" s="268"/>
      <c r="AD20" s="268"/>
      <c r="AE20" s="44"/>
      <c r="AF20" s="44"/>
      <c r="AG20" s="44"/>
      <c r="AH20" s="44"/>
      <c r="AI20" s="44"/>
      <c r="AJ20" s="44"/>
      <c r="AK20" s="44"/>
      <c r="AL20" s="44"/>
      <c r="AM20" s="44"/>
      <c r="AN20" s="44"/>
    </row>
    <row r="21" spans="1:40" ht="20.100000000000001" customHeight="1">
      <c r="A21" s="284">
        <v>7</v>
      </c>
      <c r="B21" s="874"/>
      <c r="C21" s="871"/>
      <c r="D21" s="872"/>
      <c r="E21" s="873"/>
      <c r="F21" s="812"/>
      <c r="G21" s="811"/>
      <c r="H21" s="811"/>
      <c r="I21" s="310">
        <f t="shared" ref="I21:I32" si="8">IF(C21=0,0,IF(C21&gt;=1,C21*IF(F21="",H21,F21*G21*4.33)))</f>
        <v>0</v>
      </c>
      <c r="J21" s="302">
        <f t="shared" si="6"/>
        <v>0</v>
      </c>
      <c r="K21" s="875"/>
      <c r="L21" s="813"/>
      <c r="M21" s="303">
        <f t="shared" si="0"/>
        <v>0</v>
      </c>
      <c r="N21" s="304">
        <f t="shared" si="1"/>
        <v>0</v>
      </c>
      <c r="O21" s="879"/>
      <c r="P21" s="305">
        <f t="shared" si="2"/>
        <v>0</v>
      </c>
      <c r="Q21" s="25" t="str">
        <f t="shared" si="7"/>
        <v/>
      </c>
      <c r="R21" s="264"/>
      <c r="S21" s="263"/>
      <c r="T21" s="263"/>
      <c r="U21" s="263"/>
      <c r="V21" s="790"/>
      <c r="W21" s="263"/>
      <c r="X21" s="790" t="str">
        <f t="shared" si="3"/>
        <v/>
      </c>
      <c r="Y21" s="263"/>
      <c r="Z21" s="789" t="str">
        <f t="shared" si="4"/>
        <v/>
      </c>
      <c r="AA21" s="789" t="str">
        <f t="shared" si="5"/>
        <v/>
      </c>
      <c r="AB21" s="268"/>
      <c r="AC21" s="268"/>
      <c r="AD21" s="268"/>
      <c r="AE21" s="44"/>
      <c r="AF21" s="44"/>
      <c r="AG21" s="44"/>
      <c r="AH21" s="44"/>
      <c r="AI21" s="44"/>
      <c r="AJ21" s="44"/>
      <c r="AK21" s="44"/>
      <c r="AL21" s="44"/>
      <c r="AM21" s="44"/>
      <c r="AN21" s="44"/>
    </row>
    <row r="22" spans="1:40" ht="20.100000000000001" customHeight="1">
      <c r="A22" s="284">
        <v>8</v>
      </c>
      <c r="B22" s="874"/>
      <c r="C22" s="871"/>
      <c r="D22" s="872"/>
      <c r="E22" s="873"/>
      <c r="F22" s="812"/>
      <c r="G22" s="811"/>
      <c r="H22" s="811"/>
      <c r="I22" s="310">
        <f t="shared" si="8"/>
        <v>0</v>
      </c>
      <c r="J22" s="302">
        <f t="shared" si="6"/>
        <v>0</v>
      </c>
      <c r="K22" s="875"/>
      <c r="L22" s="813"/>
      <c r="M22" s="303">
        <f t="shared" si="0"/>
        <v>0</v>
      </c>
      <c r="N22" s="304">
        <f t="shared" si="1"/>
        <v>0</v>
      </c>
      <c r="O22" s="879"/>
      <c r="P22" s="305">
        <f t="shared" si="2"/>
        <v>0</v>
      </c>
      <c r="Q22" s="25"/>
      <c r="R22" s="264"/>
      <c r="S22" s="263"/>
      <c r="T22" s="263"/>
      <c r="U22" s="263"/>
      <c r="V22" s="790"/>
      <c r="W22" s="263"/>
      <c r="X22" s="790" t="str">
        <f t="shared" si="3"/>
        <v/>
      </c>
      <c r="Y22" s="263"/>
      <c r="Z22" s="789" t="str">
        <f t="shared" si="4"/>
        <v/>
      </c>
      <c r="AA22" s="789" t="str">
        <f t="shared" si="5"/>
        <v/>
      </c>
      <c r="AB22" s="268"/>
      <c r="AC22" s="268"/>
      <c r="AD22" s="268"/>
      <c r="AE22" s="44"/>
      <c r="AF22" s="44"/>
      <c r="AG22" s="44"/>
      <c r="AH22" s="44"/>
      <c r="AI22" s="44"/>
      <c r="AJ22" s="44"/>
      <c r="AK22" s="44"/>
      <c r="AL22" s="44"/>
      <c r="AM22" s="44"/>
      <c r="AN22" s="44"/>
    </row>
    <row r="23" spans="1:40" ht="20.100000000000001" hidden="1" customHeight="1" outlineLevel="1">
      <c r="A23" s="284">
        <v>9</v>
      </c>
      <c r="B23" s="874"/>
      <c r="C23" s="871"/>
      <c r="D23" s="872"/>
      <c r="E23" s="873"/>
      <c r="F23" s="812"/>
      <c r="G23" s="811"/>
      <c r="H23" s="811"/>
      <c r="I23" s="310">
        <f t="shared" si="8"/>
        <v>0</v>
      </c>
      <c r="J23" s="302">
        <f t="shared" si="6"/>
        <v>0</v>
      </c>
      <c r="K23" s="875"/>
      <c r="L23" s="813"/>
      <c r="M23" s="303">
        <f t="shared" si="0"/>
        <v>0</v>
      </c>
      <c r="N23" s="304">
        <f t="shared" si="1"/>
        <v>0</v>
      </c>
      <c r="O23" s="879"/>
      <c r="P23" s="305">
        <f t="shared" si="2"/>
        <v>0</v>
      </c>
      <c r="Q23" s="25" t="str">
        <f t="shared" si="7"/>
        <v/>
      </c>
      <c r="R23" s="264"/>
      <c r="S23" s="263"/>
      <c r="T23" s="263"/>
      <c r="U23" s="263"/>
      <c r="V23" s="790"/>
      <c r="W23" s="263"/>
      <c r="X23" s="790" t="str">
        <f t="shared" si="3"/>
        <v/>
      </c>
      <c r="Y23" s="263"/>
      <c r="Z23" s="789" t="str">
        <f t="shared" si="4"/>
        <v/>
      </c>
      <c r="AA23" s="789" t="str">
        <f t="shared" si="5"/>
        <v/>
      </c>
      <c r="AB23" s="268"/>
      <c r="AC23" s="268"/>
      <c r="AD23" s="268"/>
      <c r="AE23" s="44"/>
      <c r="AF23" s="44"/>
      <c r="AG23" s="44"/>
      <c r="AH23" s="44"/>
      <c r="AI23" s="44"/>
      <c r="AJ23" s="44"/>
      <c r="AK23" s="44"/>
      <c r="AL23" s="44"/>
      <c r="AM23" s="44"/>
      <c r="AN23" s="44"/>
    </row>
    <row r="24" spans="1:40" ht="20.100000000000001" hidden="1" customHeight="1" outlineLevel="1">
      <c r="A24" s="284">
        <v>10</v>
      </c>
      <c r="B24" s="874"/>
      <c r="C24" s="871"/>
      <c r="D24" s="872"/>
      <c r="E24" s="873"/>
      <c r="F24" s="812"/>
      <c r="G24" s="811"/>
      <c r="H24" s="811"/>
      <c r="I24" s="310">
        <f t="shared" si="8"/>
        <v>0</v>
      </c>
      <c r="J24" s="302">
        <f t="shared" si="6"/>
        <v>0</v>
      </c>
      <c r="K24" s="875"/>
      <c r="L24" s="813"/>
      <c r="M24" s="303">
        <f t="shared" si="0"/>
        <v>0</v>
      </c>
      <c r="N24" s="304">
        <f t="shared" si="1"/>
        <v>0</v>
      </c>
      <c r="O24" s="879"/>
      <c r="P24" s="305">
        <f t="shared" si="2"/>
        <v>0</v>
      </c>
      <c r="Q24" s="25" t="str">
        <f t="shared" si="7"/>
        <v/>
      </c>
      <c r="R24" s="264"/>
      <c r="S24" s="263"/>
      <c r="T24" s="263"/>
      <c r="U24" s="263"/>
      <c r="V24" s="790"/>
      <c r="W24" s="263"/>
      <c r="X24" s="790" t="str">
        <f t="shared" si="3"/>
        <v/>
      </c>
      <c r="Y24" s="263"/>
      <c r="Z24" s="789" t="str">
        <f t="shared" si="4"/>
        <v/>
      </c>
      <c r="AA24" s="789" t="str">
        <f t="shared" si="5"/>
        <v/>
      </c>
      <c r="AB24" s="268"/>
      <c r="AC24" s="268"/>
      <c r="AD24" s="268"/>
      <c r="AE24" s="44"/>
      <c r="AF24" s="44"/>
      <c r="AG24" s="44"/>
      <c r="AH24" s="44"/>
      <c r="AI24" s="44"/>
      <c r="AJ24" s="44"/>
      <c r="AK24" s="44"/>
      <c r="AL24" s="44"/>
      <c r="AM24" s="44"/>
      <c r="AN24" s="44"/>
    </row>
    <row r="25" spans="1:40" ht="20.100000000000001" hidden="1" customHeight="1" outlineLevel="1">
      <c r="A25" s="284">
        <v>11</v>
      </c>
      <c r="B25" s="874"/>
      <c r="C25" s="871"/>
      <c r="D25" s="872"/>
      <c r="E25" s="873"/>
      <c r="F25" s="812"/>
      <c r="G25" s="811"/>
      <c r="H25" s="811"/>
      <c r="I25" s="310">
        <f t="shared" si="8"/>
        <v>0</v>
      </c>
      <c r="J25" s="302">
        <f t="shared" si="6"/>
        <v>0</v>
      </c>
      <c r="K25" s="875"/>
      <c r="L25" s="813"/>
      <c r="M25" s="303">
        <f t="shared" si="0"/>
        <v>0</v>
      </c>
      <c r="N25" s="304">
        <f t="shared" si="1"/>
        <v>0</v>
      </c>
      <c r="O25" s="879"/>
      <c r="P25" s="305">
        <f t="shared" si="2"/>
        <v>0</v>
      </c>
      <c r="Q25" s="25" t="str">
        <f t="shared" si="7"/>
        <v/>
      </c>
      <c r="R25" s="264"/>
      <c r="S25" s="263"/>
      <c r="T25" s="263"/>
      <c r="U25" s="263"/>
      <c r="V25" s="790"/>
      <c r="W25" s="263"/>
      <c r="X25" s="790" t="str">
        <f t="shared" si="3"/>
        <v/>
      </c>
      <c r="Y25" s="263"/>
      <c r="Z25" s="789" t="str">
        <f t="shared" si="4"/>
        <v/>
      </c>
      <c r="AA25" s="789" t="str">
        <f t="shared" si="5"/>
        <v/>
      </c>
      <c r="AB25" s="268"/>
      <c r="AC25" s="268"/>
      <c r="AD25" s="268"/>
      <c r="AE25" s="44"/>
      <c r="AF25" s="44"/>
      <c r="AG25" s="44"/>
      <c r="AH25" s="44"/>
      <c r="AI25" s="44"/>
      <c r="AJ25" s="44"/>
      <c r="AK25" s="44"/>
      <c r="AL25" s="44"/>
      <c r="AM25" s="44"/>
      <c r="AN25" s="44"/>
    </row>
    <row r="26" spans="1:40" ht="20.100000000000001" hidden="1" customHeight="1" outlineLevel="1">
      <c r="A26" s="284">
        <v>12</v>
      </c>
      <c r="B26" s="874"/>
      <c r="C26" s="871"/>
      <c r="D26" s="872"/>
      <c r="E26" s="873"/>
      <c r="F26" s="812"/>
      <c r="G26" s="811"/>
      <c r="H26" s="811"/>
      <c r="I26" s="310">
        <f t="shared" si="8"/>
        <v>0</v>
      </c>
      <c r="J26" s="302">
        <f t="shared" si="6"/>
        <v>0</v>
      </c>
      <c r="K26" s="875"/>
      <c r="L26" s="813"/>
      <c r="M26" s="303">
        <f t="shared" si="0"/>
        <v>0</v>
      </c>
      <c r="N26" s="304">
        <f t="shared" si="1"/>
        <v>0</v>
      </c>
      <c r="O26" s="879"/>
      <c r="P26" s="305">
        <f t="shared" si="2"/>
        <v>0</v>
      </c>
      <c r="Q26" s="25" t="str">
        <f t="shared" si="7"/>
        <v/>
      </c>
      <c r="R26" s="264"/>
      <c r="S26" s="263"/>
      <c r="T26" s="263"/>
      <c r="U26" s="263"/>
      <c r="V26" s="790"/>
      <c r="W26" s="263"/>
      <c r="X26" s="790" t="str">
        <f t="shared" si="3"/>
        <v/>
      </c>
      <c r="Y26" s="263"/>
      <c r="Z26" s="789" t="str">
        <f t="shared" si="4"/>
        <v/>
      </c>
      <c r="AA26" s="789" t="str">
        <f t="shared" si="5"/>
        <v/>
      </c>
      <c r="AB26" s="268"/>
      <c r="AC26" s="268"/>
      <c r="AD26" s="268"/>
      <c r="AE26" s="44"/>
      <c r="AF26" s="44"/>
      <c r="AG26" s="44"/>
      <c r="AH26" s="44"/>
      <c r="AI26" s="44"/>
      <c r="AJ26" s="44"/>
      <c r="AK26" s="44"/>
      <c r="AL26" s="44"/>
      <c r="AM26" s="44"/>
      <c r="AN26" s="44"/>
    </row>
    <row r="27" spans="1:40" ht="20.100000000000001" hidden="1" customHeight="1" outlineLevel="1">
      <c r="A27" s="284">
        <v>13</v>
      </c>
      <c r="B27" s="874"/>
      <c r="C27" s="871"/>
      <c r="D27" s="872"/>
      <c r="E27" s="873"/>
      <c r="F27" s="812"/>
      <c r="G27" s="811"/>
      <c r="H27" s="811"/>
      <c r="I27" s="310">
        <f t="shared" si="8"/>
        <v>0</v>
      </c>
      <c r="J27" s="302">
        <f t="shared" si="6"/>
        <v>0</v>
      </c>
      <c r="K27" s="875"/>
      <c r="L27" s="813"/>
      <c r="M27" s="303">
        <f t="shared" si="0"/>
        <v>0</v>
      </c>
      <c r="N27" s="304">
        <f t="shared" si="1"/>
        <v>0</v>
      </c>
      <c r="O27" s="879"/>
      <c r="P27" s="305">
        <f t="shared" si="2"/>
        <v>0</v>
      </c>
      <c r="Q27" s="25" t="str">
        <f t="shared" si="7"/>
        <v/>
      </c>
      <c r="R27" s="264"/>
      <c r="S27" s="263"/>
      <c r="T27" s="263"/>
      <c r="U27" s="263"/>
      <c r="V27" s="790"/>
      <c r="W27" s="263"/>
      <c r="X27" s="790" t="str">
        <f t="shared" si="3"/>
        <v/>
      </c>
      <c r="Y27" s="263"/>
      <c r="Z27" s="789" t="str">
        <f t="shared" si="4"/>
        <v/>
      </c>
      <c r="AA27" s="789" t="str">
        <f t="shared" si="5"/>
        <v/>
      </c>
      <c r="AB27" s="268"/>
      <c r="AC27" s="268"/>
      <c r="AD27" s="268"/>
      <c r="AE27" s="44"/>
      <c r="AF27" s="44"/>
      <c r="AG27" s="44"/>
      <c r="AH27" s="44"/>
      <c r="AI27" s="44"/>
      <c r="AJ27" s="44"/>
      <c r="AK27" s="44"/>
      <c r="AL27" s="44"/>
      <c r="AM27" s="44"/>
      <c r="AN27" s="44"/>
    </row>
    <row r="28" spans="1:40" ht="20.100000000000001" hidden="1" customHeight="1" outlineLevel="1">
      <c r="A28" s="284">
        <v>14</v>
      </c>
      <c r="B28" s="874"/>
      <c r="C28" s="871"/>
      <c r="D28" s="872"/>
      <c r="E28" s="873"/>
      <c r="F28" s="812"/>
      <c r="G28" s="811"/>
      <c r="H28" s="811"/>
      <c r="I28" s="310">
        <f t="shared" si="8"/>
        <v>0</v>
      </c>
      <c r="J28" s="302">
        <f t="shared" si="6"/>
        <v>0</v>
      </c>
      <c r="K28" s="875"/>
      <c r="L28" s="813"/>
      <c r="M28" s="303">
        <f t="shared" si="0"/>
        <v>0</v>
      </c>
      <c r="N28" s="304">
        <f t="shared" si="1"/>
        <v>0</v>
      </c>
      <c r="O28" s="879"/>
      <c r="P28" s="305">
        <f t="shared" si="2"/>
        <v>0</v>
      </c>
      <c r="Q28" s="25" t="str">
        <f t="shared" si="7"/>
        <v/>
      </c>
      <c r="R28" s="264"/>
      <c r="S28" s="263"/>
      <c r="T28" s="263"/>
      <c r="U28" s="263"/>
      <c r="V28" s="790"/>
      <c r="W28" s="263"/>
      <c r="X28" s="790" t="str">
        <f t="shared" si="3"/>
        <v/>
      </c>
      <c r="Y28" s="263"/>
      <c r="Z28" s="789" t="str">
        <f t="shared" si="4"/>
        <v/>
      </c>
      <c r="AA28" s="789" t="str">
        <f t="shared" si="5"/>
        <v/>
      </c>
      <c r="AB28" s="268"/>
      <c r="AC28" s="268"/>
      <c r="AD28" s="268"/>
      <c r="AE28" s="44"/>
      <c r="AF28" s="44"/>
      <c r="AG28" s="44"/>
      <c r="AH28" s="44"/>
      <c r="AI28" s="44"/>
      <c r="AJ28" s="44"/>
      <c r="AK28" s="44"/>
      <c r="AL28" s="44"/>
      <c r="AM28" s="44"/>
      <c r="AN28" s="44"/>
    </row>
    <row r="29" spans="1:40" ht="20.100000000000001" hidden="1" customHeight="1" outlineLevel="1">
      <c r="A29" s="284">
        <v>15</v>
      </c>
      <c r="B29" s="874"/>
      <c r="C29" s="871"/>
      <c r="D29" s="872"/>
      <c r="E29" s="873"/>
      <c r="F29" s="812"/>
      <c r="G29" s="811"/>
      <c r="H29" s="811"/>
      <c r="I29" s="310">
        <f t="shared" si="8"/>
        <v>0</v>
      </c>
      <c r="J29" s="302">
        <f t="shared" si="6"/>
        <v>0</v>
      </c>
      <c r="K29" s="875"/>
      <c r="L29" s="813"/>
      <c r="M29" s="303">
        <f t="shared" si="0"/>
        <v>0</v>
      </c>
      <c r="N29" s="304">
        <f t="shared" si="1"/>
        <v>0</v>
      </c>
      <c r="O29" s="879"/>
      <c r="P29" s="305">
        <f t="shared" si="2"/>
        <v>0</v>
      </c>
      <c r="Q29" s="25" t="str">
        <f t="shared" si="7"/>
        <v/>
      </c>
      <c r="R29" s="264"/>
      <c r="S29" s="263"/>
      <c r="T29" s="263"/>
      <c r="U29" s="263"/>
      <c r="V29" s="790"/>
      <c r="W29" s="263"/>
      <c r="X29" s="790" t="str">
        <f t="shared" si="3"/>
        <v/>
      </c>
      <c r="Y29" s="263"/>
      <c r="Z29" s="789" t="str">
        <f t="shared" si="4"/>
        <v/>
      </c>
      <c r="AA29" s="789" t="str">
        <f t="shared" si="5"/>
        <v/>
      </c>
      <c r="AB29" s="268"/>
      <c r="AC29" s="268"/>
      <c r="AD29" s="268"/>
      <c r="AE29" s="44"/>
      <c r="AF29" s="44"/>
      <c r="AG29" s="44"/>
      <c r="AH29" s="44"/>
      <c r="AI29" s="44"/>
      <c r="AJ29" s="44"/>
      <c r="AK29" s="44"/>
      <c r="AL29" s="44"/>
      <c r="AM29" s="44"/>
      <c r="AN29" s="44"/>
    </row>
    <row r="30" spans="1:40" ht="20.100000000000001" hidden="1" customHeight="1" outlineLevel="1">
      <c r="A30" s="284">
        <v>16</v>
      </c>
      <c r="B30" s="874"/>
      <c r="C30" s="871"/>
      <c r="D30" s="872"/>
      <c r="E30" s="873"/>
      <c r="F30" s="812"/>
      <c r="G30" s="811"/>
      <c r="H30" s="811"/>
      <c r="I30" s="310">
        <f t="shared" si="8"/>
        <v>0</v>
      </c>
      <c r="J30" s="302">
        <f t="shared" si="6"/>
        <v>0</v>
      </c>
      <c r="K30" s="875"/>
      <c r="L30" s="813"/>
      <c r="M30" s="303">
        <f t="shared" si="0"/>
        <v>0</v>
      </c>
      <c r="N30" s="304">
        <f t="shared" si="1"/>
        <v>0</v>
      </c>
      <c r="O30" s="879"/>
      <c r="P30" s="305">
        <f t="shared" si="2"/>
        <v>0</v>
      </c>
      <c r="Q30" s="25" t="str">
        <f t="shared" si="7"/>
        <v/>
      </c>
      <c r="R30" s="264"/>
      <c r="S30" s="263"/>
      <c r="T30" s="263"/>
      <c r="U30" s="263"/>
      <c r="V30" s="790"/>
      <c r="W30" s="263"/>
      <c r="X30" s="790" t="str">
        <f t="shared" si="3"/>
        <v/>
      </c>
      <c r="Y30" s="263"/>
      <c r="Z30" s="789" t="str">
        <f t="shared" si="4"/>
        <v/>
      </c>
      <c r="AA30" s="789" t="str">
        <f t="shared" si="5"/>
        <v/>
      </c>
      <c r="AB30" s="268"/>
      <c r="AC30" s="268"/>
      <c r="AD30" s="268"/>
      <c r="AE30" s="44"/>
      <c r="AF30" s="44"/>
      <c r="AG30" s="44"/>
      <c r="AH30" s="44"/>
      <c r="AI30" s="44"/>
      <c r="AJ30" s="44"/>
      <c r="AK30" s="44"/>
      <c r="AL30" s="44"/>
      <c r="AM30" s="44"/>
      <c r="AN30" s="44"/>
    </row>
    <row r="31" spans="1:40" ht="20.100000000000001" hidden="1" customHeight="1" outlineLevel="1">
      <c r="A31" s="284">
        <v>17</v>
      </c>
      <c r="B31" s="874"/>
      <c r="C31" s="871"/>
      <c r="D31" s="872"/>
      <c r="E31" s="873"/>
      <c r="F31" s="812"/>
      <c r="G31" s="811"/>
      <c r="H31" s="811"/>
      <c r="I31" s="310">
        <f t="shared" si="8"/>
        <v>0</v>
      </c>
      <c r="J31" s="302">
        <f t="shared" si="6"/>
        <v>0</v>
      </c>
      <c r="K31" s="875"/>
      <c r="L31" s="813"/>
      <c r="M31" s="303">
        <f t="shared" si="0"/>
        <v>0</v>
      </c>
      <c r="N31" s="304">
        <f t="shared" si="1"/>
        <v>0</v>
      </c>
      <c r="O31" s="879"/>
      <c r="P31" s="305">
        <f t="shared" si="2"/>
        <v>0</v>
      </c>
      <c r="Q31" s="25" t="str">
        <f t="shared" si="7"/>
        <v/>
      </c>
      <c r="R31" s="264"/>
      <c r="S31" s="263"/>
      <c r="T31" s="263"/>
      <c r="U31" s="263"/>
      <c r="V31" s="790"/>
      <c r="W31" s="263"/>
      <c r="X31" s="790" t="str">
        <f t="shared" si="3"/>
        <v/>
      </c>
      <c r="Y31" s="263"/>
      <c r="Z31" s="789" t="str">
        <f t="shared" si="4"/>
        <v/>
      </c>
      <c r="AA31" s="789" t="str">
        <f t="shared" si="5"/>
        <v/>
      </c>
      <c r="AB31" s="268"/>
      <c r="AC31" s="268"/>
      <c r="AD31" s="268"/>
      <c r="AE31" s="44"/>
      <c r="AF31" s="44"/>
      <c r="AG31" s="44"/>
      <c r="AH31" s="44"/>
      <c r="AI31" s="44"/>
      <c r="AJ31" s="44"/>
      <c r="AK31" s="44"/>
      <c r="AL31" s="44"/>
      <c r="AM31" s="44"/>
      <c r="AN31" s="44"/>
    </row>
    <row r="32" spans="1:40" ht="20.100000000000001" hidden="1" customHeight="1" outlineLevel="1">
      <c r="A32" s="284">
        <v>18</v>
      </c>
      <c r="B32" s="874"/>
      <c r="C32" s="871"/>
      <c r="D32" s="872"/>
      <c r="E32" s="873"/>
      <c r="F32" s="812"/>
      <c r="G32" s="811"/>
      <c r="H32" s="811"/>
      <c r="I32" s="310">
        <f t="shared" si="8"/>
        <v>0</v>
      </c>
      <c r="J32" s="302">
        <f t="shared" si="6"/>
        <v>0</v>
      </c>
      <c r="K32" s="875"/>
      <c r="L32" s="813"/>
      <c r="M32" s="303">
        <f t="shared" si="0"/>
        <v>0</v>
      </c>
      <c r="N32" s="304">
        <f t="shared" si="1"/>
        <v>0</v>
      </c>
      <c r="O32" s="879"/>
      <c r="P32" s="305">
        <f t="shared" si="2"/>
        <v>0</v>
      </c>
      <c r="Q32" s="25" t="str">
        <f t="shared" si="7"/>
        <v/>
      </c>
      <c r="R32" s="264"/>
      <c r="S32" s="263"/>
      <c r="T32" s="263"/>
      <c r="U32" s="263"/>
      <c r="V32" s="790"/>
      <c r="W32" s="263"/>
      <c r="X32" s="790" t="str">
        <f t="shared" si="3"/>
        <v/>
      </c>
      <c r="Y32" s="263"/>
      <c r="Z32" s="789" t="str">
        <f t="shared" si="4"/>
        <v/>
      </c>
      <c r="AA32" s="789" t="str">
        <f t="shared" si="5"/>
        <v/>
      </c>
      <c r="AB32" s="268"/>
      <c r="AC32" s="268"/>
      <c r="AD32" s="268"/>
      <c r="AE32" s="44"/>
      <c r="AF32" s="44"/>
      <c r="AG32" s="44"/>
      <c r="AH32" s="44"/>
      <c r="AI32" s="44"/>
      <c r="AJ32" s="44"/>
      <c r="AK32" s="44"/>
      <c r="AL32" s="44"/>
      <c r="AM32" s="44"/>
      <c r="AN32" s="44"/>
    </row>
    <row r="33" spans="1:40" ht="20.100000000000001" hidden="1" customHeight="1" outlineLevel="1">
      <c r="A33" s="284">
        <v>19</v>
      </c>
      <c r="B33" s="874"/>
      <c r="C33" s="871"/>
      <c r="D33" s="872"/>
      <c r="E33" s="873"/>
      <c r="F33" s="812"/>
      <c r="G33" s="811"/>
      <c r="H33" s="811"/>
      <c r="I33" s="310">
        <f>IF(C33=0,0,IF(C33&gt;=1,C33*IF(F33="",H33,F33*G33*4.33)))</f>
        <v>0</v>
      </c>
      <c r="J33" s="302">
        <f t="shared" si="6"/>
        <v>0</v>
      </c>
      <c r="K33" s="875"/>
      <c r="L33" s="813"/>
      <c r="M33" s="303">
        <f t="shared" si="0"/>
        <v>0</v>
      </c>
      <c r="N33" s="304">
        <f t="shared" si="1"/>
        <v>0</v>
      </c>
      <c r="O33" s="879"/>
      <c r="P33" s="305">
        <f t="shared" si="2"/>
        <v>0</v>
      </c>
      <c r="Q33" s="25" t="str">
        <f t="shared" si="7"/>
        <v/>
      </c>
      <c r="R33" s="264"/>
      <c r="S33" s="263"/>
      <c r="T33" s="263"/>
      <c r="U33" s="263"/>
      <c r="V33" s="790"/>
      <c r="W33" s="263"/>
      <c r="X33" s="790" t="str">
        <f t="shared" si="3"/>
        <v/>
      </c>
      <c r="Y33" s="263"/>
      <c r="Z33" s="789" t="str">
        <f t="shared" si="4"/>
        <v/>
      </c>
      <c r="AA33" s="789" t="str">
        <f t="shared" si="5"/>
        <v/>
      </c>
      <c r="AB33" s="268"/>
      <c r="AC33" s="268"/>
      <c r="AD33" s="268"/>
      <c r="AE33" s="44"/>
      <c r="AF33" s="44"/>
      <c r="AG33" s="44"/>
      <c r="AH33" s="44"/>
      <c r="AI33" s="44"/>
      <c r="AJ33" s="44"/>
      <c r="AK33" s="44"/>
      <c r="AL33" s="44"/>
      <c r="AM33" s="44"/>
      <c r="AN33" s="44"/>
    </row>
    <row r="34" spans="1:40" ht="20.100000000000001" hidden="1" customHeight="1" outlineLevel="1">
      <c r="A34" s="284">
        <v>20</v>
      </c>
      <c r="B34" s="874"/>
      <c r="C34" s="871"/>
      <c r="D34" s="872"/>
      <c r="E34" s="873"/>
      <c r="F34" s="812"/>
      <c r="G34" s="811"/>
      <c r="H34" s="811"/>
      <c r="I34" s="310">
        <f>IF(C34=0,0,IF(C34&gt;=1,C34*IF(F34="",H34,F34*G34*4.33)))</f>
        <v>0</v>
      </c>
      <c r="J34" s="302">
        <f t="shared" si="6"/>
        <v>0</v>
      </c>
      <c r="K34" s="875"/>
      <c r="L34" s="813"/>
      <c r="M34" s="303">
        <f t="shared" si="0"/>
        <v>0</v>
      </c>
      <c r="N34" s="304">
        <f t="shared" si="1"/>
        <v>0</v>
      </c>
      <c r="O34" s="879"/>
      <c r="P34" s="305">
        <f t="shared" si="2"/>
        <v>0</v>
      </c>
      <c r="Q34" s="25" t="str">
        <f t="shared" si="7"/>
        <v/>
      </c>
      <c r="R34" s="264"/>
      <c r="S34" s="263"/>
      <c r="T34" s="263"/>
      <c r="U34" s="263"/>
      <c r="V34" s="790"/>
      <c r="W34" s="263"/>
      <c r="X34" s="790" t="str">
        <f t="shared" si="3"/>
        <v/>
      </c>
      <c r="Y34" s="263"/>
      <c r="Z34" s="789" t="str">
        <f t="shared" si="4"/>
        <v/>
      </c>
      <c r="AA34" s="789" t="str">
        <f t="shared" si="5"/>
        <v/>
      </c>
      <c r="AB34" s="268"/>
      <c r="AC34" s="268"/>
      <c r="AD34" s="268"/>
      <c r="AE34" s="44"/>
      <c r="AF34" s="44"/>
      <c r="AG34" s="44"/>
      <c r="AH34" s="44"/>
      <c r="AI34" s="44"/>
      <c r="AJ34" s="44"/>
      <c r="AK34" s="44"/>
      <c r="AL34" s="44"/>
      <c r="AM34" s="44"/>
      <c r="AN34" s="44"/>
    </row>
    <row r="35" spans="1:40" ht="20.100000000000001" customHeight="1" collapsed="1">
      <c r="A35" s="284">
        <f>IF(SUM(C23:C34)=0,9,21)</f>
        <v>9</v>
      </c>
      <c r="B35" s="306" t="s">
        <v>258</v>
      </c>
      <c r="C35" s="871">
        <v>1</v>
      </c>
      <c r="D35" s="307"/>
      <c r="E35" s="308"/>
      <c r="F35" s="305"/>
      <c r="G35" s="309"/>
      <c r="H35" s="309"/>
      <c r="I35" s="310"/>
      <c r="J35" s="302"/>
      <c r="K35" s="311"/>
      <c r="L35" s="312"/>
      <c r="M35" s="303"/>
      <c r="N35" s="304">
        <f t="shared" si="1"/>
        <v>1</v>
      </c>
      <c r="O35" s="879"/>
      <c r="P35" s="305">
        <f t="shared" si="2"/>
        <v>0</v>
      </c>
      <c r="Q35" s="25"/>
      <c r="R35" s="264"/>
      <c r="S35" s="263"/>
      <c r="T35" s="263"/>
      <c r="U35" s="263"/>
      <c r="V35" s="790"/>
      <c r="W35" s="263"/>
      <c r="X35" s="790" t="str">
        <f t="shared" si="3"/>
        <v/>
      </c>
      <c r="Y35" s="263"/>
      <c r="Z35" s="789"/>
      <c r="AA35" s="789"/>
      <c r="AB35" s="268"/>
      <c r="AC35" s="268"/>
      <c r="AD35" s="268"/>
      <c r="AE35" s="44"/>
      <c r="AF35" s="44"/>
      <c r="AG35" s="44"/>
      <c r="AH35" s="44"/>
      <c r="AI35" s="44"/>
      <c r="AJ35" s="44"/>
      <c r="AK35" s="44"/>
      <c r="AL35" s="44"/>
      <c r="AM35" s="44"/>
      <c r="AN35" s="44"/>
    </row>
    <row r="36" spans="1:40" ht="20.100000000000001" customHeight="1">
      <c r="A36" s="291">
        <f>IF(A35=9,10,22)</f>
        <v>10</v>
      </c>
      <c r="B36" s="874" t="s">
        <v>287</v>
      </c>
      <c r="C36" s="871"/>
      <c r="D36" s="872"/>
      <c r="E36" s="873"/>
      <c r="F36" s="812"/>
      <c r="G36" s="811"/>
      <c r="H36" s="811"/>
      <c r="I36" s="301">
        <f>IF(C36=0,0,IF(C36&gt;=1,IF(AND(OR(F36&gt;=1,G36&gt;=1), H36&gt;1),"Gehalt ???",C36*IF(F36="",H36,F36*G36*4.33))))</f>
        <v>0</v>
      </c>
      <c r="J36" s="302">
        <f>I36</f>
        <v>0</v>
      </c>
      <c r="K36" s="875"/>
      <c r="L36" s="813"/>
      <c r="M36" s="303">
        <f>IF(AND(D36="",E36=""),J36*12+K36*J36+L36*IF(I36&lt;401,J$7,J$6),IF(OR(D36="",E36="",D36=0,E36=0,D36&gt;E36),0,J36*(E36-D36+1)+J36*K36+L36*IF(I36&lt;401,J$7,J$6)))</f>
        <v>0</v>
      </c>
      <c r="N36" s="304">
        <f t="shared" si="1"/>
        <v>0</v>
      </c>
      <c r="O36" s="879"/>
      <c r="P36" s="305">
        <f t="shared" si="2"/>
        <v>0</v>
      </c>
      <c r="Q36" s="25" t="str">
        <f t="shared" si="7"/>
        <v/>
      </c>
      <c r="R36" s="264"/>
      <c r="S36" s="263"/>
      <c r="T36" s="263"/>
      <c r="U36" s="263"/>
      <c r="V36" s="790"/>
      <c r="W36" s="263"/>
      <c r="X36" s="790" t="str">
        <f t="shared" si="3"/>
        <v/>
      </c>
      <c r="Y36" s="263"/>
      <c r="Z36" s="789" t="str">
        <f t="shared" si="4"/>
        <v/>
      </c>
      <c r="AA36" s="789" t="str">
        <f t="shared" si="5"/>
        <v/>
      </c>
      <c r="AB36" s="268"/>
      <c r="AC36" s="268"/>
      <c r="AD36" s="268"/>
      <c r="AE36" s="44"/>
      <c r="AF36" s="44"/>
      <c r="AG36" s="44"/>
      <c r="AH36" s="44"/>
      <c r="AI36" s="44"/>
      <c r="AJ36" s="44"/>
      <c r="AK36" s="44"/>
      <c r="AL36" s="44"/>
      <c r="AM36" s="44"/>
      <c r="AN36" s="44"/>
    </row>
    <row r="37" spans="1:40" ht="20.100000000000001" customHeight="1">
      <c r="A37" s="291">
        <f>IF(A36=10,11,23)</f>
        <v>11</v>
      </c>
      <c r="B37" s="874" t="s">
        <v>287</v>
      </c>
      <c r="C37" s="871"/>
      <c r="D37" s="872"/>
      <c r="E37" s="877"/>
      <c r="F37" s="812"/>
      <c r="G37" s="811"/>
      <c r="H37" s="811"/>
      <c r="I37" s="301">
        <f>IF(C37=0,0,IF(C37&gt;=1,IF(AND(OR(F37&gt;=1,G37&gt;=1), H37&gt;1),"Gehalt ???",C37*IF(F37="",H37,F37*G37*4.33))))</f>
        <v>0</v>
      </c>
      <c r="J37" s="302">
        <f>I37</f>
        <v>0</v>
      </c>
      <c r="K37" s="875"/>
      <c r="L37" s="813"/>
      <c r="M37" s="303">
        <f>IF(AND(D37="",E37=""),J37*12+K37*J37+L37*IF(I37&lt;401,J$7,J$6),IF(OR(D37="",E37="",D37=0,E37=0,D37&gt;E37),0,J37*(E37-D37+1)+J37*K37+L37*IF(I37&lt;401,J$7,J$6)))</f>
        <v>0</v>
      </c>
      <c r="N37" s="304">
        <f>$C37*(IF($D37="",1,IF($D37="bis",$E37/12,IF($D37="ab",(12-$E37+1)/12,((E37+1)-D37)/12))))</f>
        <v>0</v>
      </c>
      <c r="O37" s="879"/>
      <c r="P37" s="305">
        <f>N37*O37</f>
        <v>0</v>
      </c>
      <c r="Q37" s="25" t="str">
        <f t="shared" si="7"/>
        <v/>
      </c>
      <c r="R37" s="264"/>
      <c r="S37" s="263"/>
      <c r="T37" s="263"/>
      <c r="U37" s="263"/>
      <c r="V37" s="790"/>
      <c r="W37" s="263"/>
      <c r="X37" s="790" t="str">
        <f t="shared" si="3"/>
        <v/>
      </c>
      <c r="Y37" s="263"/>
      <c r="Z37" s="789" t="str">
        <f t="shared" si="4"/>
        <v/>
      </c>
      <c r="AA37" s="789" t="str">
        <f t="shared" si="5"/>
        <v/>
      </c>
      <c r="AB37" s="268"/>
      <c r="AC37" s="268"/>
      <c r="AD37" s="268"/>
      <c r="AE37" s="44"/>
      <c r="AF37" s="44"/>
      <c r="AG37" s="44"/>
      <c r="AH37" s="44"/>
      <c r="AI37" s="44"/>
      <c r="AJ37" s="44"/>
      <c r="AK37" s="44"/>
      <c r="AL37" s="44"/>
      <c r="AM37" s="44"/>
      <c r="AN37" s="44"/>
    </row>
    <row r="38" spans="1:40" ht="20.100000000000001" customHeight="1">
      <c r="A38" s="291">
        <f>IF(A37=11,12,24)</f>
        <v>12</v>
      </c>
      <c r="B38" s="874" t="s">
        <v>287</v>
      </c>
      <c r="C38" s="871"/>
      <c r="D38" s="878"/>
      <c r="E38" s="873"/>
      <c r="F38" s="814"/>
      <c r="G38" s="811"/>
      <c r="H38" s="811"/>
      <c r="I38" s="301">
        <f>IF(C38=0,0,IF(C38&gt;=1,IF(AND(OR(F38&gt;=1,G38&gt;=1), H38&gt;1),"Gehalt ???",C38*IF(F38="",H38,F38*G38*4.33))))</f>
        <v>0</v>
      </c>
      <c r="J38" s="302">
        <f>I38</f>
        <v>0</v>
      </c>
      <c r="K38" s="875"/>
      <c r="L38" s="813"/>
      <c r="M38" s="303">
        <f>IF(AND(D38="",E38=""),J38*12+K38*J38+L38*IF(I38&lt;401,J$7,J$6),IF(OR(D38="",E38="",D38=0,E38=0,D38&gt;E38),0,J38*(E38-D38+1)+J38*K38+L38*IF(I38&lt;401,J$7,J$6)))</f>
        <v>0</v>
      </c>
      <c r="N38" s="304">
        <f>$C38*(IF($D38="",1,IF($D38="bis",$E38/12,IF($D38="ab",(12-$E38+1)/12,((E38+1)-D38)/12))))</f>
        <v>0</v>
      </c>
      <c r="O38" s="879"/>
      <c r="P38" s="305">
        <f>N38*O38</f>
        <v>0</v>
      </c>
      <c r="Q38" s="25" t="str">
        <f t="shared" si="7"/>
        <v/>
      </c>
      <c r="R38" s="264"/>
      <c r="S38" s="263"/>
      <c r="T38" s="263"/>
      <c r="U38" s="263"/>
      <c r="V38" s="790"/>
      <c r="W38" s="263"/>
      <c r="X38" s="790" t="str">
        <f t="shared" si="3"/>
        <v/>
      </c>
      <c r="Y38" s="263"/>
      <c r="Z38" s="789" t="str">
        <f t="shared" si="4"/>
        <v/>
      </c>
      <c r="AA38" s="789" t="str">
        <f t="shared" si="5"/>
        <v/>
      </c>
      <c r="AB38" s="268"/>
      <c r="AC38" s="268"/>
      <c r="AD38" s="268"/>
      <c r="AE38" s="44"/>
      <c r="AF38" s="44"/>
      <c r="AG38" s="44"/>
      <c r="AH38" s="44"/>
      <c r="AI38" s="44"/>
      <c r="AJ38" s="44"/>
      <c r="AK38" s="44"/>
      <c r="AL38" s="44"/>
      <c r="AM38" s="44"/>
      <c r="AN38" s="44"/>
    </row>
    <row r="39" spans="1:40" s="15" customFormat="1" ht="20.100000000000001" customHeight="1">
      <c r="A39" s="313" t="s">
        <v>9</v>
      </c>
      <c r="B39" s="314"/>
      <c r="C39" s="315">
        <f>SUM(C15:C38)</f>
        <v>1</v>
      </c>
      <c r="D39" s="317"/>
      <c r="E39" s="317"/>
      <c r="F39" s="317"/>
      <c r="G39" s="318"/>
      <c r="H39" s="318"/>
      <c r="I39" s="319">
        <f t="shared" ref="I39:N39" si="9">SUM(I15:I38)</f>
        <v>0</v>
      </c>
      <c r="J39" s="319">
        <f t="shared" si="9"/>
        <v>0</v>
      </c>
      <c r="K39" s="320">
        <f t="shared" si="9"/>
        <v>0</v>
      </c>
      <c r="L39" s="320">
        <f t="shared" si="9"/>
        <v>0</v>
      </c>
      <c r="M39" s="321">
        <f t="shared" si="9"/>
        <v>0</v>
      </c>
      <c r="N39" s="317">
        <f t="shared" si="9"/>
        <v>1</v>
      </c>
      <c r="O39" s="317"/>
      <c r="P39" s="322">
        <f>SUM(P15:P38)</f>
        <v>0</v>
      </c>
      <c r="Q39" s="323"/>
      <c r="R39" s="323"/>
      <c r="S39" s="323"/>
      <c r="T39" s="323"/>
      <c r="U39" s="323"/>
      <c r="V39" s="323"/>
      <c r="W39" s="323"/>
      <c r="X39" s="323"/>
      <c r="Y39" s="323"/>
      <c r="Z39" s="323"/>
      <c r="AA39" s="325"/>
      <c r="AB39" s="325"/>
      <c r="AC39" s="325"/>
      <c r="AD39" s="325"/>
      <c r="AE39" s="45"/>
      <c r="AF39" s="45"/>
      <c r="AG39" s="45"/>
      <c r="AH39" s="45"/>
      <c r="AI39" s="45"/>
      <c r="AJ39" s="45"/>
      <c r="AK39" s="44"/>
      <c r="AL39" s="44"/>
      <c r="AM39" s="44"/>
      <c r="AN39" s="44"/>
    </row>
    <row r="40" spans="1:40" ht="20.65" customHeight="1">
      <c r="A40" s="258"/>
      <c r="B40" s="326"/>
      <c r="C40" s="259"/>
      <c r="D40" s="258"/>
      <c r="E40" s="258"/>
      <c r="F40" s="258"/>
      <c r="G40" s="258"/>
      <c r="H40" s="258"/>
      <c r="I40" s="258"/>
      <c r="J40" s="327" t="s">
        <v>17</v>
      </c>
      <c r="K40" s="328"/>
      <c r="L40" s="328"/>
      <c r="M40" s="815"/>
      <c r="N40" s="258"/>
      <c r="O40" s="258"/>
      <c r="P40" s="258"/>
      <c r="Q40" s="263"/>
      <c r="R40" s="263"/>
      <c r="S40" s="263"/>
      <c r="T40" s="263"/>
      <c r="U40" s="263"/>
      <c r="V40" s="263"/>
      <c r="W40" s="263"/>
      <c r="X40" s="323"/>
      <c r="Y40" s="323"/>
      <c r="Z40" s="263"/>
      <c r="AA40" s="268"/>
      <c r="AB40" s="268"/>
      <c r="AC40" s="268"/>
      <c r="AD40" s="268"/>
      <c r="AE40" s="44"/>
      <c r="AF40" s="44"/>
      <c r="AG40" s="44"/>
      <c r="AH40" s="44"/>
      <c r="AI40" s="44"/>
      <c r="AJ40" s="44"/>
      <c r="AK40" s="44"/>
      <c r="AL40" s="44"/>
      <c r="AM40" s="44"/>
      <c r="AN40" s="44"/>
    </row>
    <row r="41" spans="1:40" ht="20.65" customHeight="1" thickBot="1">
      <c r="A41" s="258"/>
      <c r="B41" s="258"/>
      <c r="C41" s="259"/>
      <c r="D41" s="258"/>
      <c r="E41" s="258"/>
      <c r="F41" s="258"/>
      <c r="G41" s="258"/>
      <c r="H41" s="258"/>
      <c r="I41" s="258"/>
      <c r="J41" s="329" t="s">
        <v>107</v>
      </c>
      <c r="K41" s="330"/>
      <c r="L41" s="330"/>
      <c r="M41" s="816"/>
      <c r="N41" s="258"/>
      <c r="O41" s="258"/>
      <c r="P41" s="258"/>
      <c r="Q41" s="263"/>
      <c r="R41" s="263"/>
      <c r="S41" s="263"/>
      <c r="T41" s="263"/>
      <c r="U41" s="263"/>
      <c r="V41" s="263"/>
      <c r="W41" s="263"/>
      <c r="X41" s="323"/>
      <c r="Y41" s="323"/>
      <c r="Z41" s="263"/>
      <c r="AA41" s="268"/>
      <c r="AB41" s="268"/>
      <c r="AC41" s="268"/>
      <c r="AD41" s="268"/>
      <c r="AE41" s="44"/>
      <c r="AF41" s="44"/>
      <c r="AG41" s="44"/>
      <c r="AH41" s="44"/>
      <c r="AI41" s="44"/>
      <c r="AJ41" s="44"/>
      <c r="AK41" s="44"/>
      <c r="AL41" s="44"/>
      <c r="AM41" s="44"/>
      <c r="AN41" s="44"/>
    </row>
    <row r="42" spans="1:40" ht="20.25" customHeight="1" thickTop="1" thickBot="1">
      <c r="A42" s="263"/>
      <c r="B42" s="263"/>
      <c r="C42" s="263"/>
      <c r="D42" s="263"/>
      <c r="E42" s="263"/>
      <c r="F42" s="263"/>
      <c r="G42" s="263"/>
      <c r="H42" s="263"/>
      <c r="I42" s="263"/>
      <c r="J42" s="331" t="s">
        <v>18</v>
      </c>
      <c r="K42" s="332"/>
      <c r="L42" s="332"/>
      <c r="M42" s="333">
        <f>ROUND(M39+M40+M41,-2)</f>
        <v>0</v>
      </c>
      <c r="N42" s="263"/>
      <c r="O42" s="263"/>
      <c r="P42" s="263"/>
      <c r="Q42" s="263"/>
      <c r="R42" s="263"/>
      <c r="S42" s="263"/>
      <c r="T42" s="263"/>
      <c r="U42" s="263"/>
      <c r="V42" s="263"/>
      <c r="W42" s="263"/>
      <c r="X42" s="323"/>
      <c r="Y42" s="323"/>
      <c r="Z42" s="263"/>
      <c r="AA42" s="268"/>
      <c r="AB42" s="268"/>
      <c r="AC42" s="268"/>
      <c r="AD42" s="268"/>
      <c r="AE42" s="44"/>
      <c r="AF42" s="44"/>
      <c r="AG42" s="44"/>
      <c r="AH42" s="44"/>
      <c r="AI42" s="44"/>
      <c r="AJ42" s="44"/>
      <c r="AK42" s="44"/>
      <c r="AL42" s="44"/>
      <c r="AM42" s="44"/>
      <c r="AN42" s="44"/>
    </row>
    <row r="43" spans="1:40" ht="20.25" hidden="1" customHeight="1" outlineLevel="1" thickTop="1">
      <c r="A43" s="263"/>
      <c r="B43" s="263"/>
      <c r="C43" s="263"/>
      <c r="D43" s="263"/>
      <c r="E43" s="263"/>
      <c r="F43" s="263"/>
      <c r="G43" s="263"/>
      <c r="H43" s="263"/>
      <c r="I43" s="263"/>
      <c r="J43" s="334" t="s">
        <v>183</v>
      </c>
      <c r="K43" s="258"/>
      <c r="L43" s="258"/>
      <c r="M43" s="335">
        <v>0</v>
      </c>
      <c r="N43" s="263"/>
      <c r="O43" s="263"/>
      <c r="P43" s="263"/>
      <c r="Q43" s="263"/>
      <c r="R43" s="263"/>
      <c r="S43" s="263"/>
      <c r="T43" s="263"/>
      <c r="U43" s="263"/>
      <c r="V43" s="263"/>
      <c r="W43" s="263"/>
      <c r="X43" s="323"/>
      <c r="Y43" s="323"/>
      <c r="Z43" s="263"/>
      <c r="AA43" s="268"/>
      <c r="AB43" s="268"/>
      <c r="AC43" s="268"/>
      <c r="AD43" s="268"/>
      <c r="AE43" s="44"/>
      <c r="AF43" s="44"/>
      <c r="AG43" s="44"/>
      <c r="AH43" s="44"/>
      <c r="AI43" s="44"/>
      <c r="AJ43" s="44"/>
      <c r="AK43" s="44"/>
      <c r="AL43" s="44"/>
      <c r="AM43" s="44"/>
      <c r="AN43" s="44"/>
    </row>
    <row r="44" spans="1:40" ht="20.25" hidden="1" customHeight="1" outlineLevel="1">
      <c r="A44" s="263"/>
      <c r="B44" s="263"/>
      <c r="C44" s="263"/>
      <c r="D44" s="263"/>
      <c r="E44" s="263"/>
      <c r="F44" s="263"/>
      <c r="G44" s="263"/>
      <c r="H44" s="263"/>
      <c r="I44" s="263"/>
      <c r="J44" s="327" t="s">
        <v>259</v>
      </c>
      <c r="K44" s="328"/>
      <c r="L44" s="328"/>
      <c r="M44" s="336">
        <v>0</v>
      </c>
      <c r="N44" s="263"/>
      <c r="O44" s="263"/>
      <c r="P44" s="263"/>
      <c r="Q44" s="263"/>
      <c r="R44" s="263"/>
      <c r="S44" s="263"/>
      <c r="T44" s="263"/>
      <c r="U44" s="263"/>
      <c r="V44" s="263"/>
      <c r="W44" s="263"/>
      <c r="X44" s="323"/>
      <c r="Y44" s="323"/>
      <c r="Z44" s="263"/>
      <c r="AA44" s="268"/>
      <c r="AB44" s="268"/>
      <c r="AC44" s="268"/>
      <c r="AD44" s="268"/>
      <c r="AE44" s="44"/>
      <c r="AF44" s="44"/>
      <c r="AG44" s="44"/>
      <c r="AH44" s="44"/>
      <c r="AI44" s="44"/>
      <c r="AJ44" s="44"/>
      <c r="AK44" s="44"/>
      <c r="AL44" s="44"/>
      <c r="AM44" s="44"/>
      <c r="AN44" s="44"/>
    </row>
    <row r="45" spans="1:40" ht="20.65" hidden="1" customHeight="1" outlineLevel="1" thickBot="1">
      <c r="A45" s="263"/>
      <c r="B45" s="263"/>
      <c r="C45" s="263"/>
      <c r="D45" s="263"/>
      <c r="E45" s="263"/>
      <c r="F45" s="263"/>
      <c r="G45" s="263"/>
      <c r="H45" s="263"/>
      <c r="I45" s="263"/>
      <c r="J45" s="337" t="s">
        <v>186</v>
      </c>
      <c r="K45" s="338"/>
      <c r="L45" s="328"/>
      <c r="M45" s="336">
        <v>0</v>
      </c>
      <c r="N45" s="263"/>
      <c r="O45" s="263"/>
      <c r="P45" s="263"/>
      <c r="Q45" s="263"/>
      <c r="R45" s="263"/>
      <c r="S45" s="263"/>
      <c r="T45" s="263"/>
      <c r="U45" s="263"/>
      <c r="V45" s="263"/>
      <c r="W45" s="263"/>
      <c r="X45" s="323"/>
      <c r="Y45" s="323"/>
      <c r="Z45" s="263"/>
      <c r="AA45" s="268"/>
      <c r="AB45" s="268"/>
      <c r="AC45" s="268"/>
      <c r="AD45" s="268"/>
      <c r="AE45" s="44"/>
      <c r="AF45" s="44"/>
      <c r="AG45" s="44"/>
      <c r="AH45" s="44"/>
      <c r="AI45" s="44"/>
      <c r="AJ45" s="44"/>
      <c r="AK45" s="44"/>
      <c r="AL45" s="44"/>
      <c r="AM45" s="44"/>
      <c r="AN45" s="44"/>
    </row>
    <row r="46" spans="1:40" ht="20.65" hidden="1" customHeight="1" outlineLevel="1" thickTop="1">
      <c r="A46" s="263"/>
      <c r="B46" s="263"/>
      <c r="C46" s="263"/>
      <c r="D46" s="263"/>
      <c r="E46" s="263"/>
      <c r="F46" s="263"/>
      <c r="G46" s="263"/>
      <c r="H46" s="263"/>
      <c r="I46" s="263"/>
      <c r="J46" s="339" t="s">
        <v>185</v>
      </c>
      <c r="K46" s="340"/>
      <c r="L46" s="340"/>
      <c r="M46" s="341" t="s">
        <v>475</v>
      </c>
      <c r="N46" s="263"/>
      <c r="O46" s="263"/>
      <c r="P46" s="263"/>
      <c r="Q46" s="263"/>
      <c r="R46" s="263"/>
      <c r="S46" s="263"/>
      <c r="T46" s="263"/>
      <c r="U46" s="263"/>
      <c r="V46" s="263"/>
      <c r="W46" s="263"/>
      <c r="X46" s="323"/>
      <c r="Y46" s="323"/>
      <c r="Z46" s="263"/>
      <c r="AA46" s="268"/>
      <c r="AB46" s="268"/>
      <c r="AC46" s="268"/>
      <c r="AD46" s="268"/>
      <c r="AE46" s="44"/>
      <c r="AF46" s="44"/>
      <c r="AG46" s="44"/>
      <c r="AH46" s="44"/>
      <c r="AI46" s="44"/>
      <c r="AJ46" s="44"/>
      <c r="AK46" s="44"/>
      <c r="AL46" s="44"/>
      <c r="AM46" s="44"/>
      <c r="AN46" s="44"/>
    </row>
    <row r="47" spans="1:40" ht="20.65" hidden="1" customHeight="1" outlineLevel="1" thickBot="1">
      <c r="A47" s="263"/>
      <c r="B47" s="263"/>
      <c r="C47" s="263"/>
      <c r="D47" s="263"/>
      <c r="E47" s="263"/>
      <c r="F47" s="263"/>
      <c r="G47" s="263"/>
      <c r="H47" s="263"/>
      <c r="I47" s="263"/>
      <c r="J47" s="342" t="s">
        <v>184</v>
      </c>
      <c r="K47" s="343"/>
      <c r="L47" s="344"/>
      <c r="M47" s="345"/>
      <c r="N47" s="263"/>
      <c r="O47" s="263"/>
      <c r="P47" s="263"/>
      <c r="Q47" s="263"/>
      <c r="R47" s="263"/>
      <c r="S47" s="263"/>
      <c r="T47" s="263"/>
      <c r="U47" s="263"/>
      <c r="V47" s="263"/>
      <c r="W47" s="263"/>
      <c r="X47" s="323"/>
      <c r="Y47" s="323"/>
      <c r="Z47" s="263"/>
      <c r="AA47" s="268"/>
      <c r="AB47" s="268"/>
      <c r="AC47" s="268"/>
      <c r="AD47" s="268"/>
      <c r="AE47" s="44"/>
      <c r="AF47" s="44"/>
      <c r="AG47" s="44"/>
      <c r="AH47" s="44"/>
      <c r="AI47" s="44"/>
      <c r="AJ47" s="44"/>
      <c r="AK47" s="44"/>
      <c r="AL47" s="44"/>
      <c r="AM47" s="44"/>
      <c r="AN47" s="44"/>
    </row>
    <row r="48" spans="1:40" ht="20.65" customHeight="1" collapsed="1" thickTop="1">
      <c r="A48" s="258"/>
      <c r="B48" s="258"/>
      <c r="C48" s="259"/>
      <c r="D48" s="258"/>
      <c r="E48" s="258"/>
      <c r="F48" s="258"/>
      <c r="G48" s="258"/>
      <c r="H48" s="258"/>
      <c r="I48" s="258"/>
      <c r="J48" s="258"/>
      <c r="K48" s="258"/>
      <c r="L48" s="258"/>
      <c r="M48" s="258"/>
      <c r="N48" s="258"/>
      <c r="O48" s="258"/>
      <c r="P48" s="258"/>
      <c r="Q48" s="263"/>
      <c r="R48" s="263"/>
      <c r="S48" s="263"/>
      <c r="T48" s="263"/>
      <c r="U48" s="263"/>
      <c r="V48" s="263"/>
      <c r="W48" s="263"/>
      <c r="X48" s="323"/>
      <c r="Y48" s="323"/>
      <c r="Z48" s="263"/>
      <c r="AA48" s="268"/>
      <c r="AB48" s="268"/>
      <c r="AC48" s="268"/>
      <c r="AD48" s="268"/>
      <c r="AE48" s="44"/>
      <c r="AF48" s="44"/>
      <c r="AG48" s="44"/>
      <c r="AH48" s="44"/>
      <c r="AI48" s="44"/>
      <c r="AJ48" s="44"/>
      <c r="AK48" s="44"/>
      <c r="AL48" s="44"/>
      <c r="AM48" s="44"/>
      <c r="AN48" s="44"/>
    </row>
    <row r="49" spans="1:40" ht="20.65" customHeight="1">
      <c r="A49" s="263"/>
      <c r="B49" s="263"/>
      <c r="C49" s="346"/>
      <c r="D49" s="263"/>
      <c r="E49" s="263"/>
      <c r="F49" s="263"/>
      <c r="G49" s="263"/>
      <c r="H49" s="263"/>
      <c r="I49" s="263"/>
      <c r="J49" s="263"/>
      <c r="K49" s="263"/>
      <c r="L49" s="263"/>
      <c r="M49" s="258"/>
      <c r="N49" s="258"/>
      <c r="O49" s="258"/>
      <c r="P49" s="258"/>
      <c r="Q49" s="263"/>
      <c r="R49" s="263"/>
      <c r="S49" s="263"/>
      <c r="T49" s="263"/>
      <c r="U49" s="263"/>
      <c r="V49" s="263"/>
      <c r="W49" s="263"/>
      <c r="X49" s="323"/>
      <c r="Y49" s="323"/>
      <c r="Z49" s="263"/>
      <c r="AA49" s="268"/>
      <c r="AB49" s="268"/>
      <c r="AC49" s="268"/>
      <c r="AD49" s="268"/>
      <c r="AE49" s="44"/>
      <c r="AF49" s="44"/>
      <c r="AG49" s="44"/>
      <c r="AH49" s="44"/>
      <c r="AI49" s="44"/>
      <c r="AJ49" s="44"/>
      <c r="AK49" s="44"/>
      <c r="AL49" s="44"/>
      <c r="AM49" s="44"/>
      <c r="AN49" s="44"/>
    </row>
    <row r="50" spans="1:40" ht="20.65" customHeight="1">
      <c r="A50" s="263"/>
      <c r="B50" s="263"/>
      <c r="C50" s="346"/>
      <c r="D50" s="263"/>
      <c r="E50" s="263"/>
      <c r="F50" s="263"/>
      <c r="G50" s="263"/>
      <c r="H50" s="263"/>
      <c r="I50" s="263"/>
      <c r="J50" s="263"/>
      <c r="K50" s="263"/>
      <c r="L50" s="263"/>
      <c r="M50" s="258"/>
      <c r="N50" s="258"/>
      <c r="O50" s="258"/>
      <c r="P50" s="258"/>
      <c r="Q50" s="263"/>
      <c r="R50" s="263"/>
      <c r="S50" s="263"/>
      <c r="T50" s="263"/>
      <c r="U50" s="263"/>
      <c r="V50" s="263"/>
      <c r="W50" s="263"/>
      <c r="X50" s="263"/>
      <c r="Y50" s="263"/>
      <c r="Z50" s="263"/>
      <c r="AA50" s="268"/>
      <c r="AB50" s="268"/>
      <c r="AC50" s="268"/>
      <c r="AD50" s="268"/>
      <c r="AE50" s="44"/>
      <c r="AF50" s="44"/>
      <c r="AG50" s="44"/>
      <c r="AH50" s="44"/>
      <c r="AI50" s="44"/>
      <c r="AJ50" s="44"/>
      <c r="AK50" s="44"/>
      <c r="AL50" s="44"/>
      <c r="AM50" s="44"/>
      <c r="AN50" s="44"/>
    </row>
    <row r="51" spans="1:40" ht="20.65" customHeight="1">
      <c r="A51" s="263"/>
      <c r="B51" s="263"/>
      <c r="C51" s="346"/>
      <c r="D51" s="263"/>
      <c r="E51" s="263"/>
      <c r="F51" s="263"/>
      <c r="G51" s="263"/>
      <c r="H51" s="263"/>
      <c r="I51" s="263"/>
      <c r="J51" s="263"/>
      <c r="K51" s="263"/>
      <c r="L51" s="263"/>
      <c r="M51" s="258"/>
      <c r="N51" s="258"/>
      <c r="O51" s="258"/>
      <c r="P51" s="258"/>
      <c r="Q51" s="263"/>
      <c r="R51" s="263"/>
      <c r="S51" s="263"/>
      <c r="T51" s="263"/>
      <c r="U51" s="263"/>
      <c r="V51" s="263"/>
      <c r="W51" s="263"/>
      <c r="X51" s="263"/>
      <c r="Y51" s="263"/>
      <c r="Z51" s="263"/>
      <c r="AA51" s="268"/>
      <c r="AB51" s="268"/>
      <c r="AC51" s="268"/>
      <c r="AD51" s="268"/>
      <c r="AE51" s="44"/>
      <c r="AF51" s="44"/>
      <c r="AG51" s="44"/>
      <c r="AH51" s="44"/>
      <c r="AI51" s="44"/>
      <c r="AJ51" s="44"/>
      <c r="AK51" s="44"/>
      <c r="AL51" s="44"/>
      <c r="AM51" s="44"/>
      <c r="AN51" s="44"/>
    </row>
    <row r="52" spans="1:40" ht="20.65" customHeight="1">
      <c r="A52" s="263"/>
      <c r="B52" s="263"/>
      <c r="C52" s="346"/>
      <c r="D52" s="263"/>
      <c r="E52" s="263"/>
      <c r="F52" s="263"/>
      <c r="G52" s="263"/>
      <c r="H52" s="263"/>
      <c r="I52" s="263"/>
      <c r="J52" s="263"/>
      <c r="K52" s="263"/>
      <c r="L52" s="263"/>
      <c r="M52" s="258"/>
      <c r="N52" s="258"/>
      <c r="O52" s="258"/>
      <c r="P52" s="258"/>
      <c r="Q52" s="263"/>
      <c r="R52" s="263"/>
      <c r="S52" s="263"/>
      <c r="T52" s="263"/>
      <c r="U52" s="263"/>
      <c r="V52" s="263"/>
      <c r="W52" s="263"/>
      <c r="X52" s="263"/>
      <c r="Y52" s="263"/>
      <c r="Z52" s="263"/>
      <c r="AA52" s="268"/>
      <c r="AB52" s="268"/>
      <c r="AC52" s="268"/>
      <c r="AD52" s="268"/>
      <c r="AE52" s="44"/>
      <c r="AF52" s="44"/>
      <c r="AG52" s="44"/>
      <c r="AH52" s="44"/>
      <c r="AI52" s="44"/>
      <c r="AJ52" s="44"/>
      <c r="AK52" s="44"/>
      <c r="AL52" s="44"/>
      <c r="AM52" s="44"/>
      <c r="AN52" s="44"/>
    </row>
    <row r="53" spans="1:40" ht="20.65" customHeight="1">
      <c r="A53" s="263"/>
      <c r="B53" s="263"/>
      <c r="C53" s="346"/>
      <c r="D53" s="263"/>
      <c r="E53" s="263"/>
      <c r="F53" s="263"/>
      <c r="G53" s="263"/>
      <c r="H53" s="263"/>
      <c r="I53" s="263"/>
      <c r="J53" s="263"/>
      <c r="K53" s="263"/>
      <c r="L53" s="263"/>
      <c r="M53" s="258"/>
      <c r="N53" s="258"/>
      <c r="O53" s="258"/>
      <c r="P53" s="258"/>
      <c r="Q53" s="263"/>
      <c r="R53" s="263"/>
      <c r="S53" s="263"/>
      <c r="T53" s="263"/>
      <c r="U53" s="263"/>
      <c r="V53" s="263"/>
      <c r="W53" s="263"/>
      <c r="X53" s="263"/>
      <c r="Y53" s="263"/>
      <c r="Z53" s="263"/>
      <c r="AA53" s="268"/>
      <c r="AB53" s="268"/>
      <c r="AC53" s="268"/>
      <c r="AD53" s="268"/>
      <c r="AE53" s="44"/>
      <c r="AF53" s="44"/>
      <c r="AG53" s="44"/>
      <c r="AH53" s="44"/>
      <c r="AI53" s="44"/>
      <c r="AJ53" s="44"/>
      <c r="AK53" s="44"/>
      <c r="AL53" s="44"/>
      <c r="AM53" s="44"/>
      <c r="AN53" s="44"/>
    </row>
    <row r="54" spans="1:40" ht="20.65" customHeight="1">
      <c r="A54" s="263"/>
      <c r="B54" s="263"/>
      <c r="C54" s="346"/>
      <c r="D54" s="263"/>
      <c r="E54" s="263"/>
      <c r="F54" s="263"/>
      <c r="G54" s="263"/>
      <c r="H54" s="263"/>
      <c r="I54" s="263"/>
      <c r="J54" s="263"/>
      <c r="K54" s="263"/>
      <c r="L54" s="263"/>
      <c r="M54" s="258"/>
      <c r="N54" s="258"/>
      <c r="O54" s="258"/>
      <c r="P54" s="258"/>
      <c r="Q54" s="263"/>
      <c r="R54" s="263"/>
      <c r="S54" s="263"/>
      <c r="T54" s="263"/>
      <c r="U54" s="263"/>
      <c r="V54" s="263"/>
      <c r="W54" s="263"/>
      <c r="X54" s="263"/>
      <c r="Y54" s="263"/>
      <c r="Z54" s="263"/>
      <c r="AA54" s="268"/>
      <c r="AB54" s="268"/>
      <c r="AC54" s="268"/>
      <c r="AD54" s="268"/>
      <c r="AE54" s="44"/>
      <c r="AF54" s="44"/>
      <c r="AG54" s="44"/>
      <c r="AH54" s="44"/>
      <c r="AI54" s="44"/>
      <c r="AJ54" s="44"/>
      <c r="AK54" s="44"/>
      <c r="AL54" s="44"/>
      <c r="AM54" s="44"/>
      <c r="AN54" s="44"/>
    </row>
    <row r="55" spans="1:40">
      <c r="A55" s="263"/>
      <c r="B55" s="263"/>
      <c r="C55" s="346"/>
      <c r="D55" s="263"/>
      <c r="E55" s="263"/>
      <c r="F55" s="263"/>
      <c r="G55" s="263"/>
      <c r="H55" s="263"/>
      <c r="I55" s="263"/>
      <c r="J55" s="263"/>
      <c r="K55" s="263"/>
      <c r="L55" s="263"/>
      <c r="M55" s="258"/>
      <c r="N55" s="258"/>
      <c r="O55" s="258"/>
      <c r="P55" s="258"/>
      <c r="Q55" s="263"/>
      <c r="R55" s="263"/>
      <c r="S55" s="263"/>
      <c r="T55" s="263"/>
      <c r="U55" s="263"/>
      <c r="V55" s="263"/>
      <c r="W55" s="263"/>
      <c r="X55" s="263"/>
      <c r="Y55" s="263"/>
      <c r="Z55" s="263"/>
      <c r="AA55" s="268"/>
      <c r="AB55" s="268"/>
      <c r="AC55" s="268"/>
      <c r="AD55" s="268"/>
      <c r="AE55" s="44"/>
      <c r="AF55" s="44"/>
      <c r="AG55" s="44"/>
      <c r="AH55" s="44"/>
      <c r="AI55" s="44"/>
      <c r="AJ55" s="44"/>
      <c r="AK55" s="44"/>
      <c r="AL55" s="44"/>
      <c r="AM55" s="44"/>
      <c r="AN55" s="44"/>
    </row>
    <row r="56" spans="1:40">
      <c r="A56" s="263"/>
      <c r="B56" s="263"/>
      <c r="C56" s="346"/>
      <c r="D56" s="263"/>
      <c r="E56" s="263"/>
      <c r="F56" s="263"/>
      <c r="G56" s="263"/>
      <c r="H56" s="263"/>
      <c r="I56" s="263"/>
      <c r="J56" s="263"/>
      <c r="K56" s="263"/>
      <c r="L56" s="263"/>
      <c r="M56" s="258"/>
      <c r="N56" s="258"/>
      <c r="O56" s="258"/>
      <c r="P56" s="258"/>
      <c r="Q56" s="263"/>
      <c r="R56" s="263"/>
      <c r="S56" s="263"/>
      <c r="T56" s="263"/>
      <c r="U56" s="263"/>
      <c r="V56" s="263"/>
      <c r="W56" s="263"/>
      <c r="X56" s="263"/>
      <c r="Y56" s="263"/>
      <c r="Z56" s="263"/>
      <c r="AA56" s="268"/>
      <c r="AB56" s="268"/>
      <c r="AC56" s="268"/>
      <c r="AD56" s="268"/>
      <c r="AE56" s="44"/>
      <c r="AF56" s="44"/>
      <c r="AG56" s="44"/>
      <c r="AH56" s="44"/>
      <c r="AI56" s="44"/>
      <c r="AJ56" s="44"/>
      <c r="AK56" s="44"/>
      <c r="AL56" s="44"/>
      <c r="AM56" s="44"/>
      <c r="AN56" s="44"/>
    </row>
    <row r="57" spans="1:40">
      <c r="A57" s="263"/>
      <c r="B57" s="263"/>
      <c r="C57" s="346"/>
      <c r="D57" s="263"/>
      <c r="E57" s="263"/>
      <c r="F57" s="263"/>
      <c r="G57" s="263"/>
      <c r="H57" s="263"/>
      <c r="I57" s="263"/>
      <c r="J57" s="263"/>
      <c r="K57" s="263"/>
      <c r="L57" s="263"/>
      <c r="M57" s="258"/>
      <c r="N57" s="258"/>
      <c r="O57" s="258"/>
      <c r="P57" s="258"/>
      <c r="Q57" s="263"/>
      <c r="R57" s="263"/>
      <c r="S57" s="263"/>
      <c r="T57" s="263"/>
      <c r="U57" s="263"/>
      <c r="V57" s="263"/>
      <c r="W57" s="263"/>
      <c r="X57" s="263"/>
      <c r="Y57" s="263"/>
      <c r="Z57" s="263"/>
      <c r="AA57" s="268"/>
      <c r="AB57" s="268"/>
      <c r="AC57" s="268"/>
      <c r="AD57" s="268"/>
      <c r="AE57" s="44"/>
      <c r="AF57" s="44"/>
      <c r="AG57" s="44"/>
      <c r="AH57" s="44"/>
      <c r="AI57" s="44"/>
      <c r="AJ57" s="44"/>
      <c r="AK57" s="44"/>
      <c r="AL57" s="44"/>
      <c r="AM57" s="44"/>
      <c r="AN57" s="44"/>
    </row>
    <row r="58" spans="1:40">
      <c r="A58" s="263"/>
      <c r="B58" s="263"/>
      <c r="C58" s="346"/>
      <c r="D58" s="263"/>
      <c r="E58" s="263"/>
      <c r="F58" s="263"/>
      <c r="G58" s="263"/>
      <c r="H58" s="263"/>
      <c r="I58" s="263"/>
      <c r="J58" s="263"/>
      <c r="K58" s="263"/>
      <c r="L58" s="263"/>
      <c r="M58" s="258"/>
      <c r="N58" s="258"/>
      <c r="O58" s="258"/>
      <c r="P58" s="258"/>
      <c r="Q58" s="263"/>
      <c r="R58" s="263"/>
      <c r="S58" s="263"/>
      <c r="T58" s="263"/>
      <c r="U58" s="263"/>
      <c r="V58" s="263"/>
      <c r="W58" s="263"/>
      <c r="X58" s="263"/>
      <c r="Y58" s="263"/>
      <c r="Z58" s="263"/>
      <c r="AA58" s="268"/>
      <c r="AB58" s="268"/>
      <c r="AC58" s="268"/>
      <c r="AD58" s="268"/>
      <c r="AE58" s="44"/>
      <c r="AF58" s="44"/>
      <c r="AG58" s="44"/>
      <c r="AH58" s="44"/>
      <c r="AI58" s="44"/>
      <c r="AJ58" s="44"/>
      <c r="AK58" s="44"/>
      <c r="AL58" s="44"/>
      <c r="AM58" s="44"/>
      <c r="AN58" s="44"/>
    </row>
    <row r="59" spans="1:40">
      <c r="A59" s="263"/>
      <c r="B59" s="263"/>
      <c r="C59" s="346"/>
      <c r="D59" s="263"/>
      <c r="E59" s="263"/>
      <c r="F59" s="263"/>
      <c r="G59" s="263"/>
      <c r="H59" s="263"/>
      <c r="I59" s="263"/>
      <c r="J59" s="263"/>
      <c r="K59" s="263"/>
      <c r="L59" s="263"/>
      <c r="M59" s="258"/>
      <c r="N59" s="258"/>
      <c r="O59" s="258"/>
      <c r="P59" s="258"/>
      <c r="Q59" s="263"/>
      <c r="R59" s="263"/>
      <c r="S59" s="263"/>
      <c r="T59" s="263"/>
      <c r="U59" s="263"/>
      <c r="V59" s="263"/>
      <c r="W59" s="263"/>
      <c r="X59" s="263"/>
      <c r="Y59" s="263"/>
      <c r="Z59" s="263"/>
      <c r="AA59" s="268"/>
      <c r="AB59" s="268"/>
      <c r="AC59" s="268"/>
      <c r="AD59" s="268"/>
      <c r="AE59" s="44"/>
      <c r="AF59" s="44"/>
      <c r="AG59" s="44"/>
      <c r="AH59" s="44"/>
      <c r="AI59" s="44"/>
      <c r="AJ59" s="44"/>
      <c r="AK59" s="44"/>
      <c r="AL59" s="44"/>
      <c r="AM59" s="44"/>
      <c r="AN59" s="44"/>
    </row>
    <row r="60" spans="1:40">
      <c r="A60" s="263"/>
      <c r="B60" s="263"/>
      <c r="C60" s="346"/>
      <c r="D60" s="263"/>
      <c r="E60" s="263"/>
      <c r="F60" s="263"/>
      <c r="G60" s="263"/>
      <c r="H60" s="263"/>
      <c r="I60" s="263"/>
      <c r="J60" s="263"/>
      <c r="K60" s="263"/>
      <c r="L60" s="263"/>
      <c r="M60" s="258"/>
      <c r="N60" s="258"/>
      <c r="O60" s="258"/>
      <c r="P60" s="258"/>
      <c r="Q60" s="263"/>
      <c r="R60" s="263"/>
      <c r="S60" s="263"/>
      <c r="T60" s="263"/>
      <c r="U60" s="263"/>
      <c r="V60" s="263"/>
      <c r="W60" s="263"/>
      <c r="X60" s="263"/>
      <c r="Y60" s="263"/>
      <c r="Z60" s="263"/>
      <c r="AA60" s="268"/>
      <c r="AB60" s="268"/>
      <c r="AC60" s="268"/>
      <c r="AD60" s="268"/>
      <c r="AE60" s="44"/>
      <c r="AF60" s="44"/>
      <c r="AG60" s="44"/>
      <c r="AH60" s="44"/>
      <c r="AI60" s="44"/>
      <c r="AJ60" s="44"/>
      <c r="AK60" s="44"/>
      <c r="AL60" s="44"/>
      <c r="AM60" s="44"/>
      <c r="AN60" s="44"/>
    </row>
    <row r="61" spans="1:40">
      <c r="A61" s="263"/>
      <c r="B61" s="263"/>
      <c r="C61" s="346"/>
      <c r="D61" s="263"/>
      <c r="E61" s="263"/>
      <c r="F61" s="263"/>
      <c r="G61" s="263"/>
      <c r="H61" s="263"/>
      <c r="I61" s="263"/>
      <c r="J61" s="263"/>
      <c r="K61" s="263"/>
      <c r="L61" s="263"/>
      <c r="M61" s="258"/>
      <c r="N61" s="258"/>
      <c r="O61" s="258"/>
      <c r="P61" s="258"/>
      <c r="Q61" s="263"/>
      <c r="R61" s="263"/>
      <c r="S61" s="263"/>
      <c r="T61" s="263"/>
      <c r="U61" s="263"/>
      <c r="V61" s="263"/>
      <c r="W61" s="263"/>
      <c r="X61" s="263"/>
      <c r="Y61" s="263"/>
      <c r="Z61" s="263"/>
      <c r="AA61" s="268"/>
      <c r="AB61" s="268"/>
      <c r="AC61" s="268"/>
      <c r="AD61" s="268"/>
      <c r="AE61" s="44"/>
      <c r="AF61" s="44"/>
      <c r="AG61" s="44"/>
      <c r="AH61" s="44"/>
      <c r="AI61" s="44"/>
      <c r="AJ61" s="44"/>
      <c r="AK61" s="44"/>
      <c r="AL61" s="44"/>
      <c r="AM61" s="44"/>
      <c r="AN61" s="44"/>
    </row>
    <row r="62" spans="1:40">
      <c r="A62" s="263"/>
      <c r="B62" s="263"/>
      <c r="C62" s="346"/>
      <c r="D62" s="263"/>
      <c r="E62" s="263"/>
      <c r="F62" s="263"/>
      <c r="G62" s="263"/>
      <c r="H62" s="263"/>
      <c r="I62" s="263"/>
      <c r="J62" s="263"/>
      <c r="K62" s="263"/>
      <c r="L62" s="263"/>
      <c r="M62" s="258"/>
      <c r="N62" s="258"/>
      <c r="O62" s="258"/>
      <c r="P62" s="258"/>
      <c r="Q62" s="263"/>
      <c r="R62" s="263"/>
      <c r="S62" s="263"/>
      <c r="T62" s="263"/>
      <c r="U62" s="263"/>
      <c r="V62" s="263"/>
      <c r="W62" s="263"/>
      <c r="X62" s="263"/>
      <c r="Y62" s="263"/>
      <c r="Z62" s="263"/>
      <c r="AA62" s="268"/>
      <c r="AB62" s="268"/>
      <c r="AC62" s="268"/>
      <c r="AD62" s="268"/>
      <c r="AE62" s="44"/>
      <c r="AF62" s="44"/>
      <c r="AG62" s="44"/>
      <c r="AH62" s="44"/>
      <c r="AI62" s="44"/>
      <c r="AJ62" s="44"/>
      <c r="AK62" s="44"/>
      <c r="AL62" s="44"/>
      <c r="AM62" s="44"/>
      <c r="AN62" s="44"/>
    </row>
    <row r="63" spans="1:40">
      <c r="A63" s="263"/>
      <c r="B63" s="263"/>
      <c r="C63" s="346"/>
      <c r="D63" s="263"/>
      <c r="E63" s="263"/>
      <c r="F63" s="263"/>
      <c r="G63" s="263"/>
      <c r="H63" s="263"/>
      <c r="I63" s="263"/>
      <c r="J63" s="263"/>
      <c r="K63" s="263"/>
      <c r="L63" s="263"/>
      <c r="M63" s="258"/>
      <c r="N63" s="258"/>
      <c r="O63" s="258"/>
      <c r="P63" s="258"/>
      <c r="Q63" s="263"/>
      <c r="R63" s="263"/>
      <c r="S63" s="263"/>
      <c r="T63" s="263"/>
      <c r="U63" s="263"/>
      <c r="V63" s="263"/>
      <c r="W63" s="263"/>
      <c r="X63" s="263"/>
      <c r="Y63" s="263"/>
      <c r="Z63" s="263"/>
      <c r="AA63" s="268"/>
      <c r="AB63" s="268"/>
      <c r="AC63" s="268"/>
      <c r="AD63" s="268"/>
      <c r="AE63" s="44"/>
      <c r="AF63" s="44"/>
      <c r="AG63" s="44"/>
      <c r="AH63" s="44"/>
      <c r="AI63" s="44"/>
      <c r="AJ63" s="44"/>
      <c r="AK63" s="44"/>
      <c r="AL63" s="44"/>
      <c r="AM63" s="44"/>
      <c r="AN63" s="44"/>
    </row>
    <row r="64" spans="1:40">
      <c r="A64" s="263"/>
      <c r="B64" s="263"/>
      <c r="C64" s="346"/>
      <c r="D64" s="263"/>
      <c r="E64" s="263"/>
      <c r="F64" s="263"/>
      <c r="G64" s="263"/>
      <c r="H64" s="263"/>
      <c r="I64" s="263"/>
      <c r="J64" s="263"/>
      <c r="K64" s="263"/>
      <c r="L64" s="263"/>
      <c r="M64" s="258"/>
      <c r="N64" s="258"/>
      <c r="O64" s="258"/>
      <c r="P64" s="258"/>
      <c r="Q64" s="263"/>
      <c r="R64" s="263"/>
      <c r="S64" s="263"/>
      <c r="T64" s="263"/>
      <c r="U64" s="263"/>
      <c r="V64" s="263"/>
      <c r="W64" s="263"/>
      <c r="X64" s="263"/>
      <c r="Y64" s="263"/>
      <c r="Z64" s="263"/>
      <c r="AA64" s="268"/>
      <c r="AB64" s="268"/>
      <c r="AC64" s="268"/>
      <c r="AD64" s="268"/>
      <c r="AE64" s="44"/>
      <c r="AF64" s="44"/>
      <c r="AG64" s="44"/>
      <c r="AH64" s="44"/>
      <c r="AI64" s="44"/>
      <c r="AJ64" s="44"/>
      <c r="AK64" s="44"/>
      <c r="AL64" s="44"/>
      <c r="AM64" s="44"/>
      <c r="AN64" s="44"/>
    </row>
    <row r="65" spans="1:40">
      <c r="A65" s="263"/>
      <c r="B65" s="263"/>
      <c r="C65" s="346"/>
      <c r="D65" s="263"/>
      <c r="E65" s="263"/>
      <c r="F65" s="263"/>
      <c r="G65" s="263"/>
      <c r="H65" s="263"/>
      <c r="I65" s="263"/>
      <c r="J65" s="263"/>
      <c r="K65" s="263"/>
      <c r="L65" s="263"/>
      <c r="M65" s="258"/>
      <c r="N65" s="258"/>
      <c r="O65" s="258"/>
      <c r="P65" s="258"/>
      <c r="Q65" s="263"/>
      <c r="R65" s="263"/>
      <c r="S65" s="263"/>
      <c r="T65" s="263"/>
      <c r="U65" s="263"/>
      <c r="V65" s="263"/>
      <c r="W65" s="263"/>
      <c r="X65" s="263"/>
      <c r="Y65" s="263"/>
      <c r="Z65" s="263"/>
      <c r="AA65" s="268"/>
      <c r="AB65" s="268"/>
      <c r="AC65" s="268"/>
      <c r="AD65" s="268"/>
      <c r="AE65" s="44"/>
      <c r="AF65" s="44"/>
      <c r="AG65" s="44"/>
      <c r="AH65" s="44"/>
      <c r="AI65" s="44"/>
      <c r="AJ65" s="44"/>
      <c r="AK65" s="44"/>
      <c r="AL65" s="44"/>
      <c r="AM65" s="44"/>
      <c r="AN65" s="44"/>
    </row>
    <row r="66" spans="1:40">
      <c r="A66" s="263"/>
      <c r="B66" s="263"/>
      <c r="C66" s="346"/>
      <c r="D66" s="263"/>
      <c r="E66" s="263"/>
      <c r="F66" s="263"/>
      <c r="G66" s="263"/>
      <c r="H66" s="263"/>
      <c r="I66" s="263"/>
      <c r="J66" s="263"/>
      <c r="K66" s="263"/>
      <c r="L66" s="263"/>
      <c r="M66" s="258"/>
      <c r="N66" s="258"/>
      <c r="O66" s="258"/>
      <c r="P66" s="258"/>
      <c r="Q66" s="263"/>
      <c r="R66" s="263"/>
      <c r="S66" s="263"/>
      <c r="T66" s="263"/>
      <c r="U66" s="263"/>
      <c r="V66" s="263"/>
      <c r="W66" s="263"/>
      <c r="X66" s="263"/>
      <c r="Y66" s="263"/>
      <c r="Z66" s="263"/>
      <c r="AA66" s="268"/>
      <c r="AB66" s="268"/>
      <c r="AC66" s="268"/>
      <c r="AD66" s="268"/>
      <c r="AE66" s="44"/>
      <c r="AF66" s="44"/>
      <c r="AG66" s="44"/>
      <c r="AH66" s="44"/>
      <c r="AI66" s="44"/>
      <c r="AJ66" s="44"/>
      <c r="AK66" s="44"/>
      <c r="AL66" s="44"/>
      <c r="AM66" s="44"/>
      <c r="AN66" s="44"/>
    </row>
    <row r="67" spans="1:40">
      <c r="A67" s="263"/>
      <c r="B67" s="263"/>
      <c r="C67" s="346"/>
      <c r="D67" s="263"/>
      <c r="E67" s="263"/>
      <c r="F67" s="263"/>
      <c r="G67" s="263"/>
      <c r="H67" s="263"/>
      <c r="I67" s="263"/>
      <c r="J67" s="263"/>
      <c r="K67" s="263"/>
      <c r="L67" s="263"/>
      <c r="M67" s="258"/>
      <c r="N67" s="258"/>
      <c r="O67" s="258"/>
      <c r="P67" s="258"/>
      <c r="Q67" s="263"/>
      <c r="R67" s="263"/>
      <c r="S67" s="263"/>
      <c r="T67" s="263"/>
      <c r="U67" s="263"/>
      <c r="V67" s="263"/>
      <c r="W67" s="263"/>
      <c r="X67" s="263"/>
      <c r="Y67" s="263"/>
      <c r="Z67" s="263"/>
      <c r="AA67" s="268"/>
      <c r="AB67" s="268"/>
      <c r="AC67" s="268"/>
      <c r="AD67" s="268"/>
      <c r="AE67" s="44"/>
      <c r="AF67" s="44"/>
      <c r="AG67" s="44"/>
      <c r="AH67" s="44"/>
      <c r="AI67" s="44"/>
      <c r="AJ67" s="44"/>
      <c r="AK67" s="44"/>
      <c r="AL67" s="44"/>
      <c r="AM67" s="44"/>
      <c r="AN67" s="44"/>
    </row>
    <row r="68" spans="1:40">
      <c r="A68" s="263"/>
      <c r="B68" s="263"/>
      <c r="C68" s="346"/>
      <c r="D68" s="263"/>
      <c r="E68" s="263"/>
      <c r="F68" s="263"/>
      <c r="G68" s="263"/>
      <c r="H68" s="263"/>
      <c r="I68" s="263"/>
      <c r="J68" s="263"/>
      <c r="K68" s="263"/>
      <c r="L68" s="263"/>
      <c r="M68" s="258"/>
      <c r="N68" s="258"/>
      <c r="O68" s="258"/>
      <c r="P68" s="258"/>
      <c r="Q68" s="263"/>
      <c r="R68" s="263"/>
      <c r="S68" s="263"/>
      <c r="T68" s="263"/>
      <c r="U68" s="263"/>
      <c r="V68" s="263"/>
      <c r="W68" s="263"/>
      <c r="X68" s="263"/>
      <c r="Y68" s="263"/>
      <c r="Z68" s="263"/>
      <c r="AA68" s="268"/>
      <c r="AB68" s="268"/>
      <c r="AC68" s="268"/>
      <c r="AD68" s="268"/>
      <c r="AE68" s="44"/>
      <c r="AF68" s="44"/>
      <c r="AG68" s="44"/>
      <c r="AH68" s="44"/>
      <c r="AI68" s="44"/>
      <c r="AJ68" s="44"/>
      <c r="AK68" s="44"/>
      <c r="AL68" s="44"/>
      <c r="AM68" s="44"/>
      <c r="AN68" s="44"/>
    </row>
    <row r="69" spans="1:40">
      <c r="A69" s="263"/>
      <c r="B69" s="263"/>
      <c r="C69" s="346"/>
      <c r="D69" s="263"/>
      <c r="E69" s="263"/>
      <c r="F69" s="263"/>
      <c r="G69" s="263"/>
      <c r="H69" s="263"/>
      <c r="I69" s="263"/>
      <c r="J69" s="263"/>
      <c r="K69" s="263"/>
      <c r="L69" s="263"/>
      <c r="M69" s="258"/>
      <c r="N69" s="258"/>
      <c r="O69" s="258"/>
      <c r="P69" s="258"/>
      <c r="Q69" s="263"/>
      <c r="R69" s="263"/>
      <c r="S69" s="263"/>
      <c r="T69" s="263"/>
      <c r="U69" s="263"/>
      <c r="V69" s="263"/>
      <c r="W69" s="263"/>
      <c r="X69" s="263"/>
      <c r="Y69" s="263"/>
      <c r="Z69" s="263"/>
      <c r="AA69" s="268"/>
      <c r="AB69" s="268"/>
      <c r="AC69" s="268"/>
      <c r="AD69" s="268"/>
      <c r="AE69" s="44"/>
      <c r="AF69" s="44"/>
      <c r="AG69" s="44"/>
      <c r="AH69" s="44"/>
      <c r="AI69" s="44"/>
      <c r="AJ69" s="44"/>
      <c r="AK69" s="44"/>
      <c r="AL69" s="44"/>
      <c r="AM69" s="44"/>
      <c r="AN69" s="44"/>
    </row>
    <row r="70" spans="1:40">
      <c r="A70" s="263"/>
      <c r="B70" s="263"/>
      <c r="C70" s="346"/>
      <c r="D70" s="263"/>
      <c r="E70" s="263"/>
      <c r="F70" s="263"/>
      <c r="G70" s="263"/>
      <c r="H70" s="263"/>
      <c r="I70" s="263"/>
      <c r="J70" s="263"/>
      <c r="K70" s="263"/>
      <c r="L70" s="263"/>
      <c r="M70" s="258"/>
      <c r="N70" s="258"/>
      <c r="O70" s="258"/>
      <c r="P70" s="258"/>
      <c r="Q70" s="263"/>
      <c r="R70" s="263"/>
      <c r="S70" s="263"/>
      <c r="T70" s="263"/>
      <c r="U70" s="263"/>
      <c r="V70" s="263"/>
      <c r="W70" s="263"/>
      <c r="X70" s="263"/>
      <c r="Y70" s="263"/>
      <c r="Z70" s="263"/>
      <c r="AA70" s="268"/>
      <c r="AB70" s="268"/>
      <c r="AC70" s="268"/>
      <c r="AD70" s="268"/>
      <c r="AE70" s="44"/>
      <c r="AF70" s="44"/>
      <c r="AG70" s="44"/>
      <c r="AH70" s="44"/>
      <c r="AI70" s="44"/>
      <c r="AJ70" s="44"/>
      <c r="AK70" s="44"/>
      <c r="AL70" s="44"/>
      <c r="AM70" s="44"/>
      <c r="AN70" s="44"/>
    </row>
    <row r="71" spans="1:40">
      <c r="A71" s="263"/>
      <c r="B71" s="263"/>
      <c r="C71" s="346"/>
      <c r="D71" s="263"/>
      <c r="E71" s="263"/>
      <c r="F71" s="263"/>
      <c r="G71" s="263"/>
      <c r="H71" s="263"/>
      <c r="I71" s="263"/>
      <c r="J71" s="263"/>
      <c r="K71" s="263"/>
      <c r="L71" s="263"/>
      <c r="M71" s="258"/>
      <c r="N71" s="258"/>
      <c r="O71" s="258"/>
      <c r="P71" s="258"/>
      <c r="Q71" s="263"/>
      <c r="R71" s="263"/>
      <c r="S71" s="263"/>
      <c r="T71" s="263"/>
      <c r="U71" s="263"/>
      <c r="V71" s="263"/>
      <c r="W71" s="263"/>
      <c r="X71" s="263"/>
      <c r="Y71" s="263"/>
      <c r="Z71" s="263"/>
      <c r="AA71" s="268"/>
      <c r="AB71" s="268"/>
      <c r="AC71" s="268"/>
      <c r="AD71" s="268"/>
      <c r="AE71" s="44"/>
      <c r="AF71" s="44"/>
      <c r="AG71" s="44"/>
      <c r="AH71" s="44"/>
      <c r="AI71" s="44"/>
      <c r="AJ71" s="44"/>
      <c r="AK71" s="44"/>
      <c r="AL71" s="44"/>
      <c r="AM71" s="44"/>
      <c r="AN71" s="44"/>
    </row>
    <row r="72" spans="1:40">
      <c r="A72" s="263"/>
      <c r="B72" s="263"/>
      <c r="C72" s="346"/>
      <c r="D72" s="263"/>
      <c r="E72" s="263"/>
      <c r="F72" s="263"/>
      <c r="G72" s="263"/>
      <c r="H72" s="263"/>
      <c r="I72" s="263"/>
      <c r="J72" s="263"/>
      <c r="K72" s="263"/>
      <c r="L72" s="263"/>
      <c r="M72" s="258"/>
      <c r="N72" s="258"/>
      <c r="O72" s="258"/>
      <c r="P72" s="258"/>
      <c r="Q72" s="263"/>
      <c r="R72" s="263"/>
      <c r="S72" s="263"/>
      <c r="T72" s="263"/>
      <c r="U72" s="263"/>
      <c r="V72" s="263"/>
      <c r="W72" s="263"/>
      <c r="X72" s="263"/>
      <c r="Y72" s="263"/>
      <c r="Z72" s="263"/>
      <c r="AA72" s="268"/>
      <c r="AB72" s="268"/>
      <c r="AC72" s="268"/>
      <c r="AD72" s="268"/>
      <c r="AE72" s="44"/>
      <c r="AF72" s="44"/>
      <c r="AG72" s="44"/>
      <c r="AH72" s="44"/>
      <c r="AI72" s="44"/>
      <c r="AJ72" s="44"/>
      <c r="AK72" s="44"/>
      <c r="AL72" s="44"/>
      <c r="AM72" s="44"/>
      <c r="AN72" s="44"/>
    </row>
    <row r="73" spans="1:40">
      <c r="A73" s="263"/>
      <c r="B73" s="263"/>
      <c r="C73" s="346"/>
      <c r="D73" s="263"/>
      <c r="E73" s="263"/>
      <c r="F73" s="263"/>
      <c r="G73" s="263"/>
      <c r="H73" s="263"/>
      <c r="I73" s="263"/>
      <c r="J73" s="263"/>
      <c r="K73" s="263"/>
      <c r="L73" s="263"/>
      <c r="M73" s="258"/>
      <c r="N73" s="258"/>
      <c r="O73" s="258"/>
      <c r="P73" s="258"/>
      <c r="Q73" s="263"/>
      <c r="R73" s="263"/>
      <c r="S73" s="263"/>
      <c r="T73" s="263"/>
      <c r="U73" s="263"/>
      <c r="V73" s="263"/>
      <c r="W73" s="263"/>
      <c r="X73" s="263"/>
      <c r="Y73" s="263"/>
      <c r="Z73" s="263"/>
      <c r="AA73" s="268"/>
      <c r="AB73" s="268"/>
      <c r="AC73" s="268"/>
      <c r="AD73" s="268"/>
      <c r="AE73" s="44"/>
      <c r="AF73" s="44"/>
      <c r="AG73" s="44"/>
      <c r="AH73" s="44"/>
      <c r="AI73" s="44"/>
      <c r="AJ73" s="44"/>
      <c r="AK73" s="44"/>
      <c r="AL73" s="44"/>
      <c r="AM73" s="44"/>
      <c r="AN73" s="44"/>
    </row>
    <row r="74" spans="1:40">
      <c r="A74" s="263"/>
      <c r="B74" s="263"/>
      <c r="C74" s="346"/>
      <c r="D74" s="263"/>
      <c r="E74" s="263"/>
      <c r="F74" s="263"/>
      <c r="G74" s="263"/>
      <c r="H74" s="263"/>
      <c r="I74" s="263"/>
      <c r="J74" s="263"/>
      <c r="K74" s="263"/>
      <c r="L74" s="263"/>
      <c r="M74" s="258"/>
      <c r="N74" s="258"/>
      <c r="O74" s="258"/>
      <c r="P74" s="258"/>
      <c r="Q74" s="263"/>
      <c r="R74" s="263"/>
      <c r="S74" s="263"/>
      <c r="T74" s="263"/>
      <c r="U74" s="263"/>
      <c r="V74" s="263"/>
      <c r="W74" s="263"/>
      <c r="X74" s="263"/>
      <c r="Y74" s="263"/>
      <c r="Z74" s="263"/>
      <c r="AA74" s="268"/>
      <c r="AB74" s="268"/>
      <c r="AC74" s="268"/>
      <c r="AD74" s="268"/>
      <c r="AE74" s="44"/>
      <c r="AF74" s="44"/>
      <c r="AG74" s="44"/>
      <c r="AH74" s="44"/>
      <c r="AI74" s="44"/>
      <c r="AJ74" s="44"/>
      <c r="AK74" s="44"/>
      <c r="AL74" s="44"/>
      <c r="AM74" s="44"/>
      <c r="AN74" s="44"/>
    </row>
    <row r="75" spans="1:40">
      <c r="A75" s="263"/>
      <c r="B75" s="263"/>
      <c r="C75" s="346"/>
      <c r="D75" s="263"/>
      <c r="E75" s="263"/>
      <c r="F75" s="263"/>
      <c r="G75" s="263"/>
      <c r="H75" s="263"/>
      <c r="I75" s="263"/>
      <c r="J75" s="263"/>
      <c r="K75" s="263"/>
      <c r="L75" s="263"/>
      <c r="M75" s="258"/>
      <c r="N75" s="258"/>
      <c r="O75" s="258"/>
      <c r="P75" s="258"/>
      <c r="Q75" s="263"/>
      <c r="R75" s="263"/>
      <c r="S75" s="263"/>
      <c r="T75" s="263"/>
      <c r="U75" s="263"/>
      <c r="V75" s="263"/>
      <c r="W75" s="263"/>
      <c r="X75" s="263"/>
      <c r="Y75" s="263"/>
      <c r="Z75" s="263"/>
      <c r="AA75" s="268"/>
      <c r="AB75" s="268"/>
      <c r="AC75" s="268"/>
      <c r="AD75" s="268"/>
      <c r="AE75" s="44"/>
      <c r="AF75" s="44"/>
      <c r="AG75" s="44"/>
      <c r="AH75" s="44"/>
      <c r="AI75" s="44"/>
      <c r="AJ75" s="44"/>
      <c r="AK75" s="44"/>
      <c r="AL75" s="44"/>
      <c r="AM75" s="44"/>
      <c r="AN75" s="44"/>
    </row>
    <row r="76" spans="1:40">
      <c r="A76" s="263"/>
      <c r="B76" s="263"/>
      <c r="C76" s="346"/>
      <c r="D76" s="263"/>
      <c r="E76" s="263"/>
      <c r="F76" s="263"/>
      <c r="G76" s="263"/>
      <c r="H76" s="263"/>
      <c r="I76" s="263"/>
      <c r="J76" s="263"/>
      <c r="K76" s="263"/>
      <c r="L76" s="263"/>
      <c r="M76" s="258"/>
      <c r="N76" s="258"/>
      <c r="O76" s="258"/>
      <c r="P76" s="258"/>
      <c r="Q76" s="263"/>
      <c r="R76" s="263"/>
      <c r="S76" s="263"/>
      <c r="T76" s="263"/>
      <c r="U76" s="263"/>
      <c r="V76" s="263"/>
      <c r="W76" s="263"/>
      <c r="X76" s="263"/>
      <c r="Y76" s="263"/>
      <c r="Z76" s="263"/>
      <c r="AA76" s="268"/>
      <c r="AB76" s="268"/>
      <c r="AC76" s="268"/>
      <c r="AD76" s="268"/>
      <c r="AE76" s="44"/>
      <c r="AF76" s="44"/>
      <c r="AG76" s="44"/>
      <c r="AH76" s="44"/>
      <c r="AI76" s="44"/>
      <c r="AJ76" s="44"/>
      <c r="AK76" s="44"/>
      <c r="AL76" s="44"/>
      <c r="AM76" s="44"/>
      <c r="AN76" s="44"/>
    </row>
    <row r="77" spans="1:40">
      <c r="A77" s="263"/>
      <c r="B77" s="263"/>
      <c r="C77" s="346"/>
      <c r="D77" s="263"/>
      <c r="E77" s="263"/>
      <c r="F77" s="263"/>
      <c r="G77" s="263"/>
      <c r="H77" s="263"/>
      <c r="I77" s="263"/>
      <c r="J77" s="263"/>
      <c r="K77" s="263"/>
      <c r="L77" s="263"/>
      <c r="M77" s="258"/>
      <c r="N77" s="258"/>
      <c r="O77" s="258"/>
      <c r="P77" s="258"/>
      <c r="Q77" s="263"/>
      <c r="R77" s="263"/>
      <c r="S77" s="263"/>
      <c r="T77" s="263"/>
      <c r="U77" s="263"/>
      <c r="V77" s="263"/>
      <c r="W77" s="263"/>
      <c r="X77" s="263"/>
      <c r="Y77" s="263"/>
      <c r="Z77" s="263"/>
      <c r="AA77" s="268"/>
      <c r="AB77" s="268"/>
      <c r="AC77" s="268"/>
      <c r="AD77" s="268"/>
      <c r="AE77" s="44"/>
      <c r="AF77" s="44"/>
      <c r="AG77" s="44"/>
      <c r="AH77" s="44"/>
      <c r="AI77" s="44"/>
      <c r="AJ77" s="44"/>
      <c r="AK77" s="44"/>
      <c r="AL77" s="44"/>
      <c r="AM77" s="44"/>
      <c r="AN77" s="44"/>
    </row>
    <row r="78" spans="1:40">
      <c r="A78" s="263"/>
      <c r="B78" s="263"/>
      <c r="C78" s="346"/>
      <c r="D78" s="263"/>
      <c r="E78" s="263"/>
      <c r="F78" s="263"/>
      <c r="G78" s="263"/>
      <c r="H78" s="263"/>
      <c r="I78" s="263"/>
      <c r="J78" s="263"/>
      <c r="K78" s="263"/>
      <c r="L78" s="263"/>
      <c r="M78" s="258"/>
      <c r="N78" s="258"/>
      <c r="O78" s="258"/>
      <c r="P78" s="258"/>
      <c r="Q78" s="263"/>
      <c r="R78" s="263"/>
      <c r="S78" s="263"/>
      <c r="T78" s="263"/>
      <c r="U78" s="263"/>
      <c r="V78" s="263"/>
      <c r="W78" s="263"/>
      <c r="X78" s="263"/>
      <c r="Y78" s="263"/>
      <c r="Z78" s="263"/>
      <c r="AA78" s="268"/>
      <c r="AB78" s="268"/>
      <c r="AC78" s="268"/>
      <c r="AD78" s="268"/>
      <c r="AE78" s="44"/>
      <c r="AF78" s="44"/>
      <c r="AG78" s="44"/>
      <c r="AH78" s="44"/>
      <c r="AI78" s="44"/>
      <c r="AJ78" s="44"/>
      <c r="AK78" s="44"/>
      <c r="AL78" s="44"/>
      <c r="AM78" s="44"/>
      <c r="AN78" s="44"/>
    </row>
    <row r="79" spans="1:40">
      <c r="A79" s="263"/>
      <c r="B79" s="263"/>
      <c r="C79" s="346"/>
      <c r="D79" s="263"/>
      <c r="E79" s="263"/>
      <c r="F79" s="263"/>
      <c r="G79" s="263"/>
      <c r="H79" s="263"/>
      <c r="I79" s="263"/>
      <c r="J79" s="263"/>
      <c r="K79" s="263"/>
      <c r="L79" s="263"/>
      <c r="M79" s="258"/>
      <c r="N79" s="258"/>
      <c r="O79" s="258"/>
      <c r="P79" s="258"/>
      <c r="Q79" s="263"/>
      <c r="R79" s="263"/>
      <c r="S79" s="263"/>
      <c r="T79" s="263"/>
      <c r="U79" s="263"/>
      <c r="V79" s="263"/>
      <c r="W79" s="263"/>
      <c r="X79" s="263"/>
      <c r="Y79" s="263"/>
      <c r="Z79" s="263"/>
      <c r="AA79" s="268"/>
      <c r="AB79" s="268"/>
      <c r="AC79" s="268"/>
      <c r="AD79" s="268"/>
      <c r="AE79" s="44"/>
      <c r="AF79" s="44"/>
      <c r="AG79" s="44"/>
      <c r="AH79" s="44"/>
      <c r="AI79" s="44"/>
      <c r="AJ79" s="44"/>
      <c r="AK79" s="44"/>
      <c r="AL79" s="44"/>
      <c r="AM79" s="44"/>
      <c r="AN79" s="44"/>
    </row>
    <row r="80" spans="1:40">
      <c r="A80" s="263"/>
      <c r="B80" s="263"/>
      <c r="C80" s="346"/>
      <c r="D80" s="263"/>
      <c r="E80" s="263"/>
      <c r="F80" s="263"/>
      <c r="G80" s="263"/>
      <c r="H80" s="263"/>
      <c r="I80" s="263"/>
      <c r="J80" s="263"/>
      <c r="K80" s="263"/>
      <c r="L80" s="263"/>
      <c r="M80" s="258"/>
      <c r="N80" s="258"/>
      <c r="O80" s="258"/>
      <c r="P80" s="258"/>
      <c r="Q80" s="263"/>
      <c r="R80" s="263"/>
      <c r="S80" s="263"/>
      <c r="T80" s="263"/>
      <c r="U80" s="263"/>
      <c r="V80" s="263"/>
      <c r="W80" s="263"/>
      <c r="X80" s="263"/>
      <c r="Y80" s="263"/>
      <c r="Z80" s="263"/>
      <c r="AA80" s="268"/>
      <c r="AB80" s="268"/>
      <c r="AC80" s="268"/>
      <c r="AD80" s="268"/>
      <c r="AE80" s="44"/>
      <c r="AF80" s="44"/>
      <c r="AG80" s="44"/>
      <c r="AH80" s="44"/>
      <c r="AI80" s="44"/>
      <c r="AJ80" s="44"/>
      <c r="AK80" s="44"/>
      <c r="AL80" s="44"/>
      <c r="AM80" s="44"/>
      <c r="AN80" s="44"/>
    </row>
    <row r="81" spans="1:40">
      <c r="A81" s="263"/>
      <c r="B81" s="263"/>
      <c r="C81" s="346"/>
      <c r="D81" s="263"/>
      <c r="E81" s="263"/>
      <c r="F81" s="263"/>
      <c r="G81" s="263"/>
      <c r="H81" s="263"/>
      <c r="I81" s="263"/>
      <c r="J81" s="263"/>
      <c r="K81" s="263"/>
      <c r="L81" s="263"/>
      <c r="M81" s="258"/>
      <c r="N81" s="258"/>
      <c r="O81" s="258"/>
      <c r="P81" s="258"/>
      <c r="Q81" s="263"/>
      <c r="R81" s="263"/>
      <c r="S81" s="263"/>
      <c r="T81" s="263"/>
      <c r="U81" s="263"/>
      <c r="V81" s="263"/>
      <c r="W81" s="263"/>
      <c r="X81" s="263"/>
      <c r="Y81" s="263"/>
      <c r="Z81" s="263"/>
      <c r="AA81" s="268"/>
      <c r="AB81" s="268"/>
      <c r="AC81" s="268"/>
      <c r="AD81" s="268"/>
      <c r="AE81" s="44"/>
      <c r="AF81" s="44"/>
      <c r="AG81" s="44"/>
      <c r="AH81" s="44"/>
      <c r="AI81" s="44"/>
      <c r="AJ81" s="44"/>
      <c r="AK81" s="44"/>
      <c r="AL81" s="44"/>
      <c r="AM81" s="44"/>
      <c r="AN81" s="44"/>
    </row>
    <row r="82" spans="1:40">
      <c r="A82" s="263"/>
      <c r="B82" s="263"/>
      <c r="C82" s="346"/>
      <c r="D82" s="263"/>
      <c r="E82" s="263"/>
      <c r="F82" s="263"/>
      <c r="G82" s="263"/>
      <c r="H82" s="263"/>
      <c r="I82" s="263"/>
      <c r="J82" s="263"/>
      <c r="K82" s="263"/>
      <c r="L82" s="263"/>
      <c r="M82" s="258"/>
      <c r="N82" s="258"/>
      <c r="O82" s="258"/>
      <c r="P82" s="258"/>
      <c r="Q82" s="263"/>
      <c r="R82" s="263"/>
      <c r="S82" s="263"/>
      <c r="T82" s="263"/>
      <c r="U82" s="263"/>
      <c r="V82" s="263"/>
      <c r="W82" s="263"/>
      <c r="X82" s="263"/>
      <c r="Y82" s="263"/>
      <c r="Z82" s="263"/>
      <c r="AA82" s="268"/>
      <c r="AB82" s="268"/>
      <c r="AC82" s="268"/>
      <c r="AD82" s="268"/>
      <c r="AE82" s="44"/>
      <c r="AF82" s="44"/>
      <c r="AG82" s="44"/>
      <c r="AH82" s="44"/>
      <c r="AI82" s="44"/>
      <c r="AJ82" s="44"/>
      <c r="AK82" s="44"/>
      <c r="AL82" s="44"/>
      <c r="AM82" s="44"/>
      <c r="AN82" s="44"/>
    </row>
    <row r="83" spans="1:40">
      <c r="A83" s="263"/>
      <c r="B83" s="263"/>
      <c r="C83" s="346"/>
      <c r="D83" s="263"/>
      <c r="E83" s="263"/>
      <c r="F83" s="263"/>
      <c r="G83" s="263"/>
      <c r="H83" s="263"/>
      <c r="I83" s="263"/>
      <c r="J83" s="263"/>
      <c r="K83" s="263"/>
      <c r="L83" s="263"/>
      <c r="M83" s="258"/>
      <c r="N83" s="258"/>
      <c r="O83" s="258"/>
      <c r="P83" s="258"/>
      <c r="Q83" s="263"/>
      <c r="R83" s="263"/>
      <c r="S83" s="263"/>
      <c r="T83" s="263"/>
      <c r="U83" s="263"/>
      <c r="V83" s="263"/>
      <c r="W83" s="263"/>
      <c r="X83" s="263"/>
      <c r="Y83" s="263"/>
      <c r="Z83" s="263"/>
      <c r="AA83" s="268"/>
      <c r="AB83" s="268"/>
      <c r="AC83" s="268"/>
      <c r="AD83" s="268"/>
      <c r="AE83" s="44"/>
      <c r="AF83" s="44"/>
      <c r="AG83" s="44"/>
      <c r="AH83" s="44"/>
      <c r="AI83" s="44"/>
      <c r="AJ83" s="44"/>
      <c r="AK83" s="44"/>
      <c r="AL83" s="44"/>
      <c r="AM83" s="44"/>
      <c r="AN83" s="44"/>
    </row>
    <row r="84" spans="1:40">
      <c r="A84" s="263"/>
      <c r="B84" s="263"/>
      <c r="C84" s="346"/>
      <c r="D84" s="263"/>
      <c r="E84" s="263"/>
      <c r="F84" s="263"/>
      <c r="G84" s="263"/>
      <c r="H84" s="263"/>
      <c r="I84" s="263"/>
      <c r="J84" s="263"/>
      <c r="K84" s="263"/>
      <c r="L84" s="263"/>
      <c r="M84" s="258"/>
      <c r="N84" s="258"/>
      <c r="O84" s="258"/>
      <c r="P84" s="258"/>
      <c r="Q84" s="263"/>
      <c r="R84" s="263"/>
      <c r="S84" s="263"/>
      <c r="T84" s="263"/>
      <c r="U84" s="263"/>
      <c r="V84" s="263"/>
      <c r="W84" s="263"/>
      <c r="X84" s="263"/>
      <c r="Y84" s="263"/>
      <c r="Z84" s="263"/>
      <c r="AA84" s="268"/>
      <c r="AB84" s="268"/>
      <c r="AC84" s="268"/>
      <c r="AD84" s="268"/>
      <c r="AE84" s="44"/>
      <c r="AF84" s="44"/>
      <c r="AG84" s="44"/>
      <c r="AH84" s="44"/>
      <c r="AI84" s="44"/>
      <c r="AJ84" s="44"/>
      <c r="AK84" s="44"/>
      <c r="AL84" s="44"/>
      <c r="AM84" s="44"/>
      <c r="AN84" s="44"/>
    </row>
    <row r="85" spans="1:40">
      <c r="A85" s="263"/>
      <c r="B85" s="263"/>
      <c r="C85" s="346"/>
      <c r="D85" s="263"/>
      <c r="E85" s="263"/>
      <c r="F85" s="263"/>
      <c r="G85" s="263"/>
      <c r="H85" s="263"/>
      <c r="I85" s="263"/>
      <c r="J85" s="263"/>
      <c r="K85" s="263"/>
      <c r="L85" s="263"/>
      <c r="M85" s="258"/>
      <c r="N85" s="258"/>
      <c r="O85" s="258"/>
      <c r="P85" s="258"/>
      <c r="Q85" s="263"/>
      <c r="R85" s="263"/>
      <c r="S85" s="263"/>
      <c r="T85" s="263"/>
      <c r="U85" s="263"/>
      <c r="V85" s="263"/>
      <c r="W85" s="263"/>
      <c r="X85" s="263"/>
      <c r="Y85" s="263"/>
      <c r="Z85" s="263"/>
      <c r="AA85" s="268"/>
      <c r="AB85" s="268"/>
      <c r="AC85" s="268"/>
      <c r="AD85" s="268"/>
      <c r="AE85" s="44"/>
      <c r="AF85" s="44"/>
      <c r="AG85" s="44"/>
      <c r="AH85" s="44"/>
      <c r="AI85" s="44"/>
      <c r="AJ85" s="44"/>
      <c r="AK85" s="44"/>
      <c r="AL85" s="44"/>
      <c r="AM85" s="44"/>
      <c r="AN85" s="44"/>
    </row>
    <row r="86" spans="1:40">
      <c r="A86" s="263"/>
      <c r="B86" s="263"/>
      <c r="C86" s="346"/>
      <c r="D86" s="263"/>
      <c r="E86" s="263"/>
      <c r="F86" s="263"/>
      <c r="G86" s="263"/>
      <c r="H86" s="263"/>
      <c r="I86" s="263"/>
      <c r="J86" s="263"/>
      <c r="K86" s="263"/>
      <c r="L86" s="263"/>
      <c r="M86" s="258"/>
      <c r="N86" s="258"/>
      <c r="O86" s="258"/>
      <c r="P86" s="258"/>
      <c r="Q86" s="263"/>
      <c r="R86" s="263"/>
      <c r="S86" s="263"/>
      <c r="T86" s="263"/>
      <c r="U86" s="263"/>
      <c r="V86" s="263"/>
      <c r="W86" s="263"/>
      <c r="X86" s="263"/>
      <c r="Y86" s="263"/>
      <c r="Z86" s="263"/>
      <c r="AA86" s="268"/>
      <c r="AB86" s="268"/>
      <c r="AC86" s="268"/>
      <c r="AD86" s="268"/>
      <c r="AE86" s="44"/>
      <c r="AF86" s="44"/>
      <c r="AG86" s="44"/>
      <c r="AH86" s="44"/>
      <c r="AI86" s="44"/>
      <c r="AJ86" s="44"/>
      <c r="AK86" s="44"/>
      <c r="AL86" s="44"/>
      <c r="AM86" s="44"/>
      <c r="AN86" s="44"/>
    </row>
    <row r="87" spans="1:40">
      <c r="A87" s="263"/>
      <c r="B87" s="263"/>
      <c r="C87" s="346"/>
      <c r="D87" s="263"/>
      <c r="E87" s="263"/>
      <c r="F87" s="263"/>
      <c r="G87" s="263"/>
      <c r="H87" s="263"/>
      <c r="I87" s="263"/>
      <c r="J87" s="263"/>
      <c r="K87" s="263"/>
      <c r="L87" s="263"/>
      <c r="M87" s="258"/>
      <c r="N87" s="258"/>
      <c r="O87" s="258"/>
      <c r="P87" s="258"/>
      <c r="Q87" s="263"/>
      <c r="R87" s="263"/>
      <c r="S87" s="263"/>
      <c r="T87" s="263"/>
      <c r="U87" s="263"/>
      <c r="V87" s="263"/>
      <c r="W87" s="263"/>
      <c r="X87" s="263"/>
      <c r="Y87" s="263"/>
      <c r="Z87" s="263"/>
      <c r="AA87" s="268"/>
      <c r="AB87" s="268"/>
      <c r="AC87" s="268"/>
      <c r="AD87" s="268"/>
      <c r="AE87" s="44"/>
      <c r="AF87" s="44"/>
      <c r="AG87" s="44"/>
      <c r="AH87" s="44"/>
      <c r="AI87" s="44"/>
      <c r="AJ87" s="44"/>
      <c r="AK87" s="44"/>
      <c r="AL87" s="44"/>
      <c r="AM87" s="44"/>
      <c r="AN87" s="44"/>
    </row>
    <row r="88" spans="1:40">
      <c r="A88" s="263"/>
      <c r="B88" s="263"/>
      <c r="C88" s="346"/>
      <c r="D88" s="263"/>
      <c r="E88" s="263"/>
      <c r="F88" s="263"/>
      <c r="G88" s="263"/>
      <c r="H88" s="263"/>
      <c r="I88" s="263"/>
      <c r="J88" s="263"/>
      <c r="K88" s="263"/>
      <c r="L88" s="263"/>
      <c r="M88" s="258"/>
      <c r="N88" s="258"/>
      <c r="O88" s="258"/>
      <c r="P88" s="258"/>
      <c r="Q88" s="263"/>
      <c r="R88" s="263"/>
      <c r="S88" s="263"/>
      <c r="T88" s="263"/>
      <c r="U88" s="263"/>
      <c r="V88" s="263"/>
      <c r="W88" s="263"/>
      <c r="X88" s="263"/>
      <c r="Y88" s="263"/>
      <c r="Z88" s="263"/>
      <c r="AA88" s="268"/>
      <c r="AB88" s="268"/>
      <c r="AC88" s="268"/>
      <c r="AD88" s="268"/>
      <c r="AE88" s="44"/>
      <c r="AF88" s="44"/>
      <c r="AG88" s="44"/>
      <c r="AH88" s="44"/>
      <c r="AI88" s="44"/>
      <c r="AJ88" s="44"/>
      <c r="AK88" s="44"/>
      <c r="AL88" s="44"/>
      <c r="AM88" s="44"/>
      <c r="AN88" s="44"/>
    </row>
    <row r="89" spans="1:40">
      <c r="A89" s="263"/>
      <c r="B89" s="263"/>
      <c r="C89" s="346"/>
      <c r="D89" s="263"/>
      <c r="E89" s="263"/>
      <c r="F89" s="263"/>
      <c r="G89" s="263"/>
      <c r="H89" s="263"/>
      <c r="I89" s="263"/>
      <c r="J89" s="263"/>
      <c r="K89" s="263"/>
      <c r="L89" s="263"/>
      <c r="M89" s="258"/>
      <c r="N89" s="258"/>
      <c r="O89" s="258"/>
      <c r="P89" s="258"/>
      <c r="Q89" s="263"/>
      <c r="R89" s="263"/>
      <c r="S89" s="263"/>
      <c r="T89" s="263"/>
      <c r="U89" s="263"/>
      <c r="V89" s="263"/>
      <c r="W89" s="263"/>
      <c r="X89" s="263"/>
      <c r="Y89" s="263"/>
      <c r="Z89" s="263"/>
      <c r="AA89" s="268"/>
      <c r="AB89" s="268"/>
      <c r="AC89" s="268"/>
      <c r="AD89" s="268"/>
      <c r="AE89" s="44"/>
      <c r="AF89" s="44"/>
      <c r="AG89" s="44"/>
      <c r="AH89" s="44"/>
      <c r="AI89" s="44"/>
      <c r="AJ89" s="44"/>
      <c r="AK89" s="44"/>
      <c r="AL89" s="44"/>
      <c r="AM89" s="44"/>
      <c r="AN89" s="44"/>
    </row>
    <row r="90" spans="1:40">
      <c r="A90" s="263"/>
      <c r="B90" s="263"/>
      <c r="C90" s="346"/>
      <c r="D90" s="263"/>
      <c r="E90" s="263"/>
      <c r="F90" s="263"/>
      <c r="G90" s="263"/>
      <c r="H90" s="263"/>
      <c r="I90" s="263"/>
      <c r="J90" s="263"/>
      <c r="K90" s="263"/>
      <c r="L90" s="263"/>
      <c r="M90" s="258"/>
      <c r="N90" s="258"/>
      <c r="O90" s="258"/>
      <c r="P90" s="258"/>
      <c r="Q90" s="263"/>
      <c r="R90" s="263"/>
      <c r="S90" s="263"/>
      <c r="T90" s="263"/>
      <c r="U90" s="263"/>
      <c r="V90" s="263"/>
      <c r="W90" s="263"/>
      <c r="X90" s="263"/>
      <c r="Y90" s="263"/>
      <c r="Z90" s="263"/>
      <c r="AA90" s="268"/>
      <c r="AB90" s="268"/>
      <c r="AC90" s="268"/>
      <c r="AD90" s="268"/>
      <c r="AE90" s="44"/>
      <c r="AF90" s="44"/>
      <c r="AG90" s="44"/>
      <c r="AH90" s="44"/>
      <c r="AI90" s="44"/>
      <c r="AJ90" s="44"/>
      <c r="AK90" s="44"/>
      <c r="AL90" s="44"/>
      <c r="AM90" s="44"/>
      <c r="AN90" s="44"/>
    </row>
    <row r="91" spans="1:40">
      <c r="A91" s="263"/>
      <c r="B91" s="263"/>
      <c r="C91" s="346"/>
      <c r="D91" s="263"/>
      <c r="E91" s="263"/>
      <c r="F91" s="263"/>
      <c r="G91" s="263"/>
      <c r="H91" s="263"/>
      <c r="I91" s="263"/>
      <c r="J91" s="263"/>
      <c r="K91" s="263"/>
      <c r="L91" s="263"/>
      <c r="M91" s="258"/>
      <c r="N91" s="258"/>
      <c r="O91" s="258"/>
      <c r="P91" s="258"/>
      <c r="Q91" s="263"/>
      <c r="R91" s="263"/>
      <c r="S91" s="263"/>
      <c r="T91" s="263"/>
      <c r="U91" s="263"/>
      <c r="V91" s="263"/>
      <c r="W91" s="263"/>
      <c r="X91" s="263"/>
      <c r="Y91" s="263"/>
      <c r="Z91" s="263"/>
      <c r="AA91" s="268"/>
      <c r="AB91" s="268"/>
      <c r="AC91" s="268"/>
      <c r="AD91" s="268"/>
      <c r="AE91" s="44"/>
      <c r="AF91" s="44"/>
      <c r="AG91" s="44"/>
      <c r="AH91" s="44"/>
      <c r="AI91" s="44"/>
      <c r="AJ91" s="44"/>
      <c r="AK91" s="44"/>
      <c r="AL91" s="44"/>
      <c r="AM91" s="44"/>
      <c r="AN91" s="44"/>
    </row>
    <row r="92" spans="1:40">
      <c r="A92" s="263"/>
      <c r="B92" s="263"/>
      <c r="C92" s="346"/>
      <c r="D92" s="263"/>
      <c r="E92" s="263"/>
      <c r="F92" s="263"/>
      <c r="G92" s="263"/>
      <c r="H92" s="263"/>
      <c r="I92" s="263"/>
      <c r="J92" s="263"/>
      <c r="K92" s="263"/>
      <c r="L92" s="263"/>
      <c r="M92" s="258"/>
      <c r="N92" s="258"/>
      <c r="O92" s="258"/>
      <c r="P92" s="258"/>
      <c r="Q92" s="263"/>
      <c r="R92" s="263"/>
      <c r="S92" s="263"/>
      <c r="T92" s="263"/>
      <c r="U92" s="263"/>
      <c r="V92" s="263"/>
      <c r="W92" s="263"/>
      <c r="X92" s="263"/>
      <c r="Y92" s="263"/>
      <c r="Z92" s="263"/>
      <c r="AA92" s="268"/>
      <c r="AB92" s="268"/>
      <c r="AC92" s="268"/>
      <c r="AD92" s="268"/>
      <c r="AE92" s="44"/>
      <c r="AF92" s="44"/>
      <c r="AG92" s="44"/>
      <c r="AH92" s="44"/>
      <c r="AI92" s="44"/>
      <c r="AJ92" s="44"/>
      <c r="AK92" s="44"/>
      <c r="AL92" s="44"/>
      <c r="AM92" s="44"/>
      <c r="AN92" s="44"/>
    </row>
    <row r="93" spans="1:40">
      <c r="A93" s="263"/>
      <c r="B93" s="263"/>
      <c r="C93" s="346"/>
      <c r="D93" s="263"/>
      <c r="E93" s="263"/>
      <c r="F93" s="263"/>
      <c r="G93" s="263"/>
      <c r="H93" s="263"/>
      <c r="I93" s="263"/>
      <c r="J93" s="263"/>
      <c r="K93" s="263"/>
      <c r="L93" s="263"/>
      <c r="M93" s="258"/>
      <c r="N93" s="258"/>
      <c r="O93" s="258"/>
      <c r="P93" s="258"/>
      <c r="Q93" s="263"/>
      <c r="R93" s="263"/>
      <c r="S93" s="263"/>
      <c r="T93" s="263"/>
      <c r="U93" s="263"/>
      <c r="V93" s="263"/>
      <c r="W93" s="263"/>
      <c r="X93" s="263"/>
      <c r="Y93" s="263"/>
      <c r="Z93" s="263"/>
      <c r="AA93" s="268"/>
      <c r="AB93" s="268"/>
      <c r="AC93" s="268"/>
      <c r="AD93" s="268"/>
      <c r="AE93" s="44"/>
      <c r="AF93" s="44"/>
      <c r="AG93" s="44"/>
      <c r="AH93" s="44"/>
      <c r="AI93" s="44"/>
      <c r="AJ93" s="44"/>
      <c r="AK93" s="44"/>
      <c r="AL93" s="44"/>
      <c r="AM93" s="44"/>
      <c r="AN93" s="44"/>
    </row>
    <row r="94" spans="1:40">
      <c r="A94" s="263"/>
      <c r="B94" s="263"/>
      <c r="C94" s="346"/>
      <c r="D94" s="263"/>
      <c r="E94" s="263"/>
      <c r="F94" s="263"/>
      <c r="G94" s="263"/>
      <c r="H94" s="263"/>
      <c r="I94" s="263"/>
      <c r="J94" s="263"/>
      <c r="K94" s="263"/>
      <c r="L94" s="263"/>
      <c r="M94" s="258"/>
      <c r="N94" s="258"/>
      <c r="O94" s="258"/>
      <c r="P94" s="258"/>
      <c r="Q94" s="263"/>
      <c r="R94" s="263"/>
      <c r="S94" s="263"/>
      <c r="T94" s="263"/>
      <c r="U94" s="263"/>
      <c r="V94" s="263"/>
      <c r="W94" s="263"/>
      <c r="X94" s="263"/>
      <c r="Y94" s="263"/>
      <c r="Z94" s="263"/>
      <c r="AA94" s="268"/>
      <c r="AB94" s="268"/>
      <c r="AC94" s="268"/>
      <c r="AD94" s="268"/>
      <c r="AE94" s="44"/>
      <c r="AF94" s="44"/>
      <c r="AG94" s="44"/>
      <c r="AH94" s="44"/>
      <c r="AI94" s="44"/>
      <c r="AJ94" s="44"/>
      <c r="AK94" s="44"/>
      <c r="AL94" s="44"/>
      <c r="AM94" s="44"/>
      <c r="AN94" s="44"/>
    </row>
    <row r="95" spans="1:40">
      <c r="A95" s="263"/>
      <c r="B95" s="263"/>
      <c r="C95" s="346"/>
      <c r="D95" s="263"/>
      <c r="E95" s="263"/>
      <c r="F95" s="263"/>
      <c r="G95" s="263"/>
      <c r="H95" s="263"/>
      <c r="I95" s="263"/>
      <c r="J95" s="263"/>
      <c r="K95" s="263"/>
      <c r="L95" s="263"/>
      <c r="M95" s="258"/>
      <c r="N95" s="258"/>
      <c r="O95" s="258"/>
      <c r="P95" s="258"/>
      <c r="Q95" s="263"/>
      <c r="R95" s="263"/>
      <c r="S95" s="263"/>
      <c r="T95" s="263"/>
      <c r="U95" s="263"/>
      <c r="V95" s="263"/>
      <c r="W95" s="263"/>
      <c r="X95" s="263"/>
      <c r="Y95" s="263"/>
      <c r="Z95" s="263"/>
      <c r="AA95" s="268"/>
      <c r="AB95" s="268"/>
      <c r="AC95" s="268"/>
      <c r="AD95" s="268"/>
      <c r="AE95" s="44"/>
      <c r="AF95" s="44"/>
      <c r="AG95" s="44"/>
      <c r="AH95" s="44"/>
      <c r="AI95" s="44"/>
      <c r="AJ95" s="44"/>
      <c r="AK95" s="44"/>
      <c r="AL95" s="44"/>
      <c r="AM95" s="44"/>
      <c r="AN95" s="44"/>
    </row>
    <row r="96" spans="1:40">
      <c r="A96" s="263"/>
      <c r="B96" s="263"/>
      <c r="C96" s="346"/>
      <c r="D96" s="263"/>
      <c r="E96" s="263"/>
      <c r="F96" s="263"/>
      <c r="G96" s="263"/>
      <c r="H96" s="263"/>
      <c r="I96" s="263"/>
      <c r="J96" s="263"/>
      <c r="K96" s="263"/>
      <c r="L96" s="263"/>
      <c r="M96" s="258"/>
      <c r="N96" s="258"/>
      <c r="O96" s="258"/>
      <c r="P96" s="258"/>
      <c r="Q96" s="263"/>
      <c r="R96" s="263"/>
      <c r="S96" s="263"/>
      <c r="T96" s="263"/>
      <c r="U96" s="263"/>
      <c r="V96" s="263"/>
      <c r="W96" s="263"/>
      <c r="X96" s="263"/>
      <c r="Y96" s="263"/>
      <c r="Z96" s="263"/>
      <c r="AA96" s="268"/>
      <c r="AB96" s="268"/>
      <c r="AC96" s="268"/>
      <c r="AD96" s="268"/>
      <c r="AE96" s="44"/>
      <c r="AF96" s="44"/>
      <c r="AG96" s="44"/>
      <c r="AH96" s="44"/>
      <c r="AI96" s="44"/>
      <c r="AJ96" s="44"/>
      <c r="AK96" s="44"/>
      <c r="AL96" s="44"/>
      <c r="AM96" s="44"/>
      <c r="AN96" s="44"/>
    </row>
    <row r="97" spans="1:40">
      <c r="A97" s="263"/>
      <c r="B97" s="263"/>
      <c r="C97" s="346"/>
      <c r="D97" s="263"/>
      <c r="E97" s="263"/>
      <c r="F97" s="263"/>
      <c r="G97" s="263"/>
      <c r="H97" s="263"/>
      <c r="I97" s="263"/>
      <c r="J97" s="263"/>
      <c r="K97" s="263"/>
      <c r="L97" s="263"/>
      <c r="M97" s="258"/>
      <c r="N97" s="258"/>
      <c r="O97" s="258"/>
      <c r="P97" s="258"/>
      <c r="Q97" s="263"/>
      <c r="R97" s="263"/>
      <c r="S97" s="263"/>
      <c r="T97" s="263"/>
      <c r="U97" s="263"/>
      <c r="V97" s="263"/>
      <c r="W97" s="263"/>
      <c r="X97" s="263"/>
      <c r="Y97" s="263"/>
      <c r="Z97" s="263"/>
      <c r="AA97" s="268"/>
      <c r="AB97" s="268"/>
      <c r="AC97" s="268"/>
      <c r="AD97" s="268"/>
      <c r="AE97" s="44"/>
      <c r="AF97" s="44"/>
      <c r="AG97" s="44"/>
      <c r="AH97" s="44"/>
      <c r="AI97" s="44"/>
      <c r="AJ97" s="44"/>
      <c r="AK97" s="44"/>
      <c r="AL97" s="44"/>
      <c r="AM97" s="44"/>
      <c r="AN97" s="44"/>
    </row>
    <row r="98" spans="1:40">
      <c r="A98" s="263"/>
      <c r="B98" s="263"/>
      <c r="C98" s="346"/>
      <c r="D98" s="263"/>
      <c r="E98" s="263"/>
      <c r="F98" s="263"/>
      <c r="G98" s="263"/>
      <c r="H98" s="263"/>
      <c r="I98" s="263"/>
      <c r="J98" s="263"/>
      <c r="K98" s="263"/>
      <c r="L98" s="263"/>
      <c r="M98" s="258"/>
      <c r="N98" s="258"/>
      <c r="O98" s="258"/>
      <c r="P98" s="258"/>
      <c r="Q98" s="263"/>
      <c r="R98" s="263"/>
      <c r="S98" s="263"/>
      <c r="T98" s="263"/>
      <c r="U98" s="263"/>
      <c r="V98" s="263"/>
      <c r="W98" s="263"/>
      <c r="X98" s="263"/>
      <c r="Y98" s="263"/>
      <c r="Z98" s="263"/>
      <c r="AA98" s="268"/>
      <c r="AB98" s="268"/>
      <c r="AC98" s="268"/>
      <c r="AD98" s="268"/>
      <c r="AE98" s="44"/>
      <c r="AF98" s="44"/>
      <c r="AG98" s="44"/>
      <c r="AH98" s="44"/>
      <c r="AI98" s="44"/>
      <c r="AJ98" s="44"/>
      <c r="AK98" s="44"/>
      <c r="AL98" s="44"/>
      <c r="AM98" s="44"/>
      <c r="AN98" s="44"/>
    </row>
    <row r="99" spans="1:40">
      <c r="A99" s="263"/>
      <c r="B99" s="263"/>
      <c r="C99" s="346"/>
      <c r="D99" s="263"/>
      <c r="E99" s="263"/>
      <c r="F99" s="263"/>
      <c r="G99" s="263"/>
      <c r="H99" s="263"/>
      <c r="I99" s="263"/>
      <c r="J99" s="263"/>
      <c r="K99" s="263"/>
      <c r="L99" s="263"/>
      <c r="M99" s="258"/>
      <c r="N99" s="258"/>
      <c r="O99" s="258"/>
      <c r="P99" s="258"/>
      <c r="Q99" s="263"/>
      <c r="R99" s="263"/>
      <c r="S99" s="263"/>
      <c r="T99" s="263"/>
      <c r="U99" s="263"/>
      <c r="V99" s="263"/>
      <c r="W99" s="263"/>
      <c r="X99" s="263"/>
      <c r="Y99" s="263"/>
      <c r="Z99" s="263"/>
      <c r="AA99" s="268"/>
      <c r="AB99" s="268"/>
      <c r="AC99" s="268"/>
      <c r="AD99" s="268"/>
      <c r="AE99" s="44"/>
      <c r="AF99" s="44"/>
      <c r="AG99" s="44"/>
      <c r="AH99" s="44"/>
      <c r="AI99" s="44"/>
      <c r="AJ99" s="44"/>
      <c r="AK99" s="44"/>
      <c r="AL99" s="44"/>
      <c r="AM99" s="44"/>
      <c r="AN99" s="44"/>
    </row>
    <row r="100" spans="1:40">
      <c r="A100" s="263"/>
      <c r="B100" s="263"/>
      <c r="C100" s="346"/>
      <c r="D100" s="263"/>
      <c r="E100" s="263"/>
      <c r="F100" s="263"/>
      <c r="G100" s="263"/>
      <c r="H100" s="263"/>
      <c r="I100" s="263"/>
      <c r="J100" s="263"/>
      <c r="K100" s="263"/>
      <c r="L100" s="263"/>
      <c r="M100" s="258"/>
      <c r="N100" s="258"/>
      <c r="O100" s="258"/>
      <c r="P100" s="258"/>
      <c r="Q100" s="263"/>
      <c r="R100" s="263"/>
      <c r="S100" s="263"/>
      <c r="T100" s="263"/>
      <c r="U100" s="263"/>
      <c r="V100" s="263"/>
      <c r="W100" s="263"/>
      <c r="X100" s="263"/>
      <c r="Y100" s="263"/>
      <c r="Z100" s="263"/>
      <c r="AA100" s="268"/>
      <c r="AB100" s="268"/>
      <c r="AC100" s="268"/>
      <c r="AD100" s="268"/>
      <c r="AE100" s="44"/>
      <c r="AF100" s="44"/>
      <c r="AG100" s="44"/>
      <c r="AH100" s="44"/>
      <c r="AI100" s="44"/>
      <c r="AJ100" s="44"/>
      <c r="AK100" s="44"/>
      <c r="AL100" s="44"/>
      <c r="AM100" s="44"/>
      <c r="AN100" s="44"/>
    </row>
    <row r="101" spans="1:40">
      <c r="A101" s="263"/>
      <c r="B101" s="263"/>
      <c r="C101" s="346"/>
      <c r="D101" s="263"/>
      <c r="E101" s="263"/>
      <c r="F101" s="263"/>
      <c r="G101" s="263"/>
      <c r="H101" s="263"/>
      <c r="I101" s="263"/>
      <c r="J101" s="263"/>
      <c r="K101" s="263"/>
      <c r="L101" s="263"/>
      <c r="M101" s="258"/>
      <c r="N101" s="258"/>
      <c r="O101" s="258"/>
      <c r="P101" s="258"/>
      <c r="Q101" s="263"/>
      <c r="R101" s="263"/>
      <c r="S101" s="263"/>
      <c r="T101" s="263"/>
      <c r="U101" s="263"/>
      <c r="V101" s="263"/>
      <c r="W101" s="263"/>
      <c r="X101" s="263"/>
      <c r="Y101" s="263"/>
      <c r="Z101" s="263"/>
      <c r="AA101" s="268"/>
      <c r="AB101" s="268"/>
      <c r="AC101" s="268"/>
      <c r="AD101" s="268"/>
      <c r="AE101" s="44"/>
      <c r="AF101" s="44"/>
      <c r="AG101" s="44"/>
      <c r="AH101" s="44"/>
      <c r="AI101" s="44"/>
      <c r="AJ101" s="44"/>
      <c r="AK101" s="44"/>
      <c r="AL101" s="44"/>
      <c r="AM101" s="44"/>
      <c r="AN101" s="44"/>
    </row>
    <row r="102" spans="1:40">
      <c r="A102" s="263"/>
      <c r="B102" s="263"/>
      <c r="C102" s="346"/>
      <c r="D102" s="263"/>
      <c r="E102" s="263"/>
      <c r="F102" s="263"/>
      <c r="G102" s="263"/>
      <c r="H102" s="263"/>
      <c r="I102" s="263"/>
      <c r="J102" s="263"/>
      <c r="K102" s="263"/>
      <c r="L102" s="263"/>
      <c r="M102" s="258"/>
      <c r="N102" s="258"/>
      <c r="O102" s="258"/>
      <c r="P102" s="258"/>
      <c r="Q102" s="263"/>
      <c r="R102" s="263"/>
      <c r="S102" s="263"/>
      <c r="T102" s="263"/>
      <c r="U102" s="263"/>
      <c r="V102" s="263"/>
      <c r="W102" s="263"/>
      <c r="X102" s="263"/>
      <c r="Y102" s="263"/>
      <c r="Z102" s="263"/>
      <c r="AA102" s="268"/>
      <c r="AB102" s="268"/>
      <c r="AC102" s="268"/>
      <c r="AD102" s="268"/>
      <c r="AE102" s="44"/>
      <c r="AF102" s="44"/>
      <c r="AG102" s="44"/>
      <c r="AH102" s="44"/>
      <c r="AI102" s="44"/>
      <c r="AJ102" s="44"/>
      <c r="AK102" s="44"/>
      <c r="AL102" s="44"/>
      <c r="AM102" s="44"/>
      <c r="AN102" s="44"/>
    </row>
    <row r="103" spans="1:40">
      <c r="A103" s="263"/>
      <c r="B103" s="263"/>
      <c r="C103" s="346"/>
      <c r="D103" s="263"/>
      <c r="E103" s="263"/>
      <c r="F103" s="263"/>
      <c r="G103" s="263"/>
      <c r="H103" s="263"/>
      <c r="I103" s="263"/>
      <c r="J103" s="263"/>
      <c r="K103" s="263"/>
      <c r="L103" s="263"/>
      <c r="M103" s="258"/>
      <c r="N103" s="258"/>
      <c r="O103" s="258"/>
      <c r="P103" s="258"/>
      <c r="Q103" s="263"/>
      <c r="R103" s="263"/>
      <c r="S103" s="263"/>
      <c r="T103" s="263"/>
      <c r="U103" s="263"/>
      <c r="V103" s="263"/>
      <c r="W103" s="263"/>
      <c r="X103" s="263"/>
      <c r="Y103" s="263"/>
      <c r="Z103" s="263"/>
      <c r="AA103" s="268"/>
      <c r="AB103" s="268"/>
      <c r="AC103" s="268"/>
      <c r="AD103" s="268"/>
      <c r="AE103" s="44"/>
      <c r="AF103" s="44"/>
      <c r="AG103" s="44"/>
      <c r="AH103" s="44"/>
      <c r="AI103" s="44"/>
      <c r="AJ103" s="44"/>
      <c r="AK103" s="44"/>
      <c r="AL103" s="44"/>
      <c r="AM103" s="44"/>
      <c r="AN103" s="44"/>
    </row>
    <row r="104" spans="1:40">
      <c r="A104" s="263"/>
      <c r="B104" s="263"/>
      <c r="C104" s="346"/>
      <c r="D104" s="263"/>
      <c r="E104" s="263"/>
      <c r="F104" s="263"/>
      <c r="G104" s="263"/>
      <c r="H104" s="263"/>
      <c r="I104" s="263"/>
      <c r="J104" s="263"/>
      <c r="K104" s="263"/>
      <c r="L104" s="263"/>
      <c r="M104" s="258"/>
      <c r="N104" s="258"/>
      <c r="O104" s="258"/>
      <c r="P104" s="258"/>
      <c r="Q104" s="263"/>
      <c r="R104" s="263"/>
      <c r="S104" s="263"/>
      <c r="T104" s="263"/>
      <c r="U104" s="263"/>
      <c r="V104" s="263"/>
      <c r="W104" s="263"/>
      <c r="X104" s="263"/>
      <c r="Y104" s="263"/>
      <c r="Z104" s="263"/>
      <c r="AA104" s="268"/>
      <c r="AB104" s="268"/>
      <c r="AC104" s="268"/>
      <c r="AD104" s="268"/>
      <c r="AE104" s="44"/>
      <c r="AF104" s="44"/>
      <c r="AG104" s="44"/>
      <c r="AH104" s="44"/>
      <c r="AI104" s="44"/>
      <c r="AJ104" s="44"/>
      <c r="AK104" s="44"/>
      <c r="AL104" s="44"/>
      <c r="AM104" s="44"/>
      <c r="AN104" s="44"/>
    </row>
    <row r="105" spans="1:40">
      <c r="A105" s="263"/>
      <c r="B105" s="263"/>
      <c r="C105" s="346"/>
      <c r="D105" s="263"/>
      <c r="E105" s="263"/>
      <c r="F105" s="263"/>
      <c r="G105" s="263"/>
      <c r="H105" s="263"/>
      <c r="I105" s="263"/>
      <c r="J105" s="263"/>
      <c r="K105" s="263"/>
      <c r="L105" s="263"/>
      <c r="M105" s="258"/>
      <c r="N105" s="258"/>
      <c r="O105" s="258"/>
      <c r="P105" s="258"/>
      <c r="Q105" s="263"/>
      <c r="R105" s="263"/>
      <c r="S105" s="263"/>
      <c r="T105" s="263"/>
      <c r="U105" s="263"/>
      <c r="V105" s="263"/>
      <c r="W105" s="263"/>
      <c r="X105" s="263"/>
      <c r="Y105" s="263"/>
      <c r="Z105" s="263"/>
      <c r="AA105" s="268"/>
      <c r="AB105" s="268"/>
      <c r="AC105" s="268"/>
      <c r="AD105" s="268"/>
      <c r="AE105" s="44"/>
      <c r="AF105" s="44"/>
      <c r="AG105" s="44"/>
      <c r="AH105" s="44"/>
      <c r="AI105" s="44"/>
      <c r="AJ105" s="44"/>
      <c r="AK105" s="44"/>
      <c r="AL105" s="44"/>
      <c r="AM105" s="44"/>
      <c r="AN105" s="44"/>
    </row>
    <row r="106" spans="1:40">
      <c r="A106" s="263"/>
      <c r="B106" s="263"/>
      <c r="C106" s="346"/>
      <c r="D106" s="263"/>
      <c r="E106" s="263"/>
      <c r="F106" s="263"/>
      <c r="G106" s="263"/>
      <c r="H106" s="263"/>
      <c r="I106" s="263"/>
      <c r="J106" s="263"/>
      <c r="K106" s="263"/>
      <c r="L106" s="263"/>
      <c r="M106" s="258"/>
      <c r="N106" s="258"/>
      <c r="O106" s="258"/>
      <c r="P106" s="258"/>
      <c r="Q106" s="263"/>
      <c r="R106" s="263"/>
      <c r="S106" s="263"/>
      <c r="T106" s="263"/>
      <c r="U106" s="263"/>
      <c r="V106" s="263"/>
      <c r="W106" s="263"/>
      <c r="X106" s="263"/>
      <c r="Y106" s="263"/>
      <c r="Z106" s="263"/>
      <c r="AA106" s="268"/>
      <c r="AB106" s="268"/>
      <c r="AC106" s="268"/>
      <c r="AD106" s="268"/>
      <c r="AE106" s="44"/>
      <c r="AF106" s="44"/>
      <c r="AG106" s="44"/>
      <c r="AH106" s="44"/>
      <c r="AI106" s="44"/>
      <c r="AJ106" s="44"/>
      <c r="AK106" s="44"/>
      <c r="AL106" s="44"/>
      <c r="AM106" s="44"/>
      <c r="AN106" s="44"/>
    </row>
    <row r="107" spans="1:40">
      <c r="A107" s="263"/>
      <c r="B107" s="263"/>
      <c r="C107" s="346"/>
      <c r="D107" s="263"/>
      <c r="E107" s="263"/>
      <c r="F107" s="263"/>
      <c r="G107" s="263"/>
      <c r="H107" s="263"/>
      <c r="I107" s="263"/>
      <c r="J107" s="263"/>
      <c r="K107" s="263"/>
      <c r="L107" s="263"/>
      <c r="M107" s="258"/>
      <c r="N107" s="258"/>
      <c r="O107" s="258"/>
      <c r="P107" s="258"/>
      <c r="Q107" s="263"/>
      <c r="R107" s="263"/>
      <c r="S107" s="263"/>
      <c r="T107" s="263"/>
      <c r="U107" s="263"/>
      <c r="V107" s="263"/>
      <c r="W107" s="263"/>
      <c r="X107" s="263"/>
      <c r="Y107" s="263"/>
      <c r="Z107" s="263"/>
      <c r="AA107" s="268"/>
      <c r="AB107" s="268"/>
      <c r="AC107" s="268"/>
      <c r="AD107" s="268"/>
      <c r="AE107" s="44"/>
      <c r="AF107" s="44"/>
      <c r="AG107" s="44"/>
      <c r="AH107" s="44"/>
      <c r="AI107" s="44"/>
      <c r="AJ107" s="44"/>
      <c r="AK107" s="44"/>
      <c r="AL107" s="44"/>
      <c r="AM107" s="44"/>
      <c r="AN107" s="44"/>
    </row>
    <row r="108" spans="1:40">
      <c r="A108" s="263"/>
      <c r="B108" s="263"/>
      <c r="C108" s="346"/>
      <c r="D108" s="263"/>
      <c r="E108" s="263"/>
      <c r="F108" s="263"/>
      <c r="G108" s="263"/>
      <c r="H108" s="263"/>
      <c r="I108" s="263"/>
      <c r="J108" s="263"/>
      <c r="K108" s="263"/>
      <c r="L108" s="263"/>
      <c r="M108" s="258"/>
      <c r="N108" s="258"/>
      <c r="O108" s="258"/>
      <c r="P108" s="258"/>
      <c r="Q108" s="263"/>
      <c r="R108" s="263"/>
      <c r="S108" s="263"/>
      <c r="T108" s="263"/>
      <c r="U108" s="263"/>
      <c r="V108" s="263"/>
      <c r="W108" s="263"/>
      <c r="X108" s="263"/>
      <c r="Y108" s="263"/>
      <c r="Z108" s="263"/>
      <c r="AA108" s="268"/>
      <c r="AB108" s="268"/>
      <c r="AC108" s="268"/>
      <c r="AD108" s="268"/>
      <c r="AE108" s="44"/>
      <c r="AF108" s="44"/>
      <c r="AG108" s="44"/>
      <c r="AH108" s="44"/>
      <c r="AI108" s="44"/>
      <c r="AJ108" s="44"/>
      <c r="AK108" s="44"/>
      <c r="AL108" s="44"/>
      <c r="AM108" s="44"/>
      <c r="AN108" s="44"/>
    </row>
    <row r="109" spans="1:40">
      <c r="A109" s="263"/>
      <c r="B109" s="263"/>
      <c r="C109" s="346"/>
      <c r="D109" s="263"/>
      <c r="E109" s="263"/>
      <c r="F109" s="263"/>
      <c r="G109" s="263"/>
      <c r="H109" s="263"/>
      <c r="I109" s="263"/>
      <c r="J109" s="263"/>
      <c r="K109" s="263"/>
      <c r="L109" s="263"/>
      <c r="M109" s="258"/>
      <c r="N109" s="258"/>
      <c r="O109" s="258"/>
      <c r="P109" s="258"/>
      <c r="Q109" s="263"/>
      <c r="R109" s="263"/>
      <c r="S109" s="263"/>
      <c r="T109" s="263"/>
      <c r="U109" s="263"/>
      <c r="V109" s="263"/>
      <c r="W109" s="263"/>
      <c r="X109" s="263"/>
      <c r="Y109" s="263"/>
      <c r="Z109" s="263"/>
      <c r="AA109" s="268"/>
      <c r="AB109" s="268"/>
      <c r="AC109" s="268"/>
      <c r="AD109" s="268"/>
      <c r="AE109" s="44"/>
      <c r="AF109" s="44"/>
      <c r="AG109" s="44"/>
      <c r="AH109" s="44"/>
      <c r="AI109" s="44"/>
      <c r="AJ109" s="44"/>
      <c r="AK109" s="44"/>
      <c r="AL109" s="44"/>
      <c r="AM109" s="44"/>
      <c r="AN109" s="44"/>
    </row>
    <row r="110" spans="1:40">
      <c r="A110" s="263"/>
      <c r="B110" s="263"/>
      <c r="C110" s="346"/>
      <c r="D110" s="263"/>
      <c r="E110" s="263"/>
      <c r="F110" s="263"/>
      <c r="G110" s="263"/>
      <c r="H110" s="263"/>
      <c r="I110" s="263"/>
      <c r="J110" s="263"/>
      <c r="K110" s="263"/>
      <c r="L110" s="263"/>
      <c r="M110" s="258"/>
      <c r="N110" s="258"/>
      <c r="O110" s="258"/>
      <c r="P110" s="258"/>
      <c r="Q110" s="263"/>
      <c r="R110" s="263"/>
      <c r="S110" s="263"/>
      <c r="T110" s="263"/>
      <c r="U110" s="263"/>
      <c r="V110" s="263"/>
      <c r="W110" s="263"/>
      <c r="X110" s="263"/>
      <c r="Y110" s="263"/>
      <c r="Z110" s="263"/>
      <c r="AA110" s="268"/>
      <c r="AB110" s="268"/>
      <c r="AC110" s="268"/>
      <c r="AD110" s="268"/>
      <c r="AE110" s="44"/>
      <c r="AF110" s="44"/>
      <c r="AG110" s="44"/>
      <c r="AH110" s="44"/>
      <c r="AI110" s="44"/>
      <c r="AJ110" s="44"/>
      <c r="AK110" s="44"/>
      <c r="AL110" s="44"/>
      <c r="AM110" s="44"/>
      <c r="AN110" s="44"/>
    </row>
    <row r="111" spans="1:40">
      <c r="A111" s="263"/>
      <c r="B111" s="263"/>
      <c r="C111" s="346"/>
      <c r="D111" s="263"/>
      <c r="E111" s="263"/>
      <c r="F111" s="263"/>
      <c r="G111" s="263"/>
      <c r="H111" s="263"/>
      <c r="I111" s="263"/>
      <c r="J111" s="263"/>
      <c r="K111" s="263"/>
      <c r="L111" s="263"/>
      <c r="M111" s="258"/>
      <c r="N111" s="258"/>
      <c r="O111" s="258"/>
      <c r="P111" s="258"/>
      <c r="Q111" s="263"/>
      <c r="R111" s="263"/>
      <c r="S111" s="263"/>
      <c r="T111" s="263"/>
      <c r="U111" s="263"/>
      <c r="V111" s="263"/>
      <c r="W111" s="263"/>
      <c r="X111" s="263"/>
      <c r="Y111" s="263"/>
      <c r="Z111" s="263"/>
      <c r="AA111" s="268"/>
      <c r="AB111" s="268"/>
      <c r="AC111" s="268"/>
      <c r="AD111" s="268"/>
      <c r="AE111" s="44"/>
      <c r="AF111" s="44"/>
      <c r="AG111" s="44"/>
      <c r="AH111" s="44"/>
      <c r="AI111" s="44"/>
      <c r="AJ111" s="44"/>
      <c r="AK111" s="44"/>
      <c r="AL111" s="44"/>
      <c r="AM111" s="44"/>
      <c r="AN111" s="44"/>
    </row>
    <row r="112" spans="1:40">
      <c r="A112" s="263"/>
      <c r="B112" s="263"/>
      <c r="C112" s="346"/>
      <c r="D112" s="263"/>
      <c r="E112" s="263"/>
      <c r="F112" s="263"/>
      <c r="G112" s="263"/>
      <c r="H112" s="263"/>
      <c r="I112" s="263"/>
      <c r="J112" s="263"/>
      <c r="K112" s="263"/>
      <c r="L112" s="263"/>
      <c r="M112" s="258"/>
      <c r="N112" s="258"/>
      <c r="O112" s="258"/>
      <c r="P112" s="258"/>
      <c r="Q112" s="263"/>
      <c r="R112" s="263"/>
      <c r="S112" s="263"/>
      <c r="T112" s="263"/>
      <c r="U112" s="263"/>
      <c r="V112" s="263"/>
      <c r="W112" s="263"/>
      <c r="X112" s="263"/>
      <c r="Y112" s="263"/>
      <c r="Z112" s="263"/>
      <c r="AA112" s="268"/>
      <c r="AB112" s="268"/>
      <c r="AC112" s="268"/>
      <c r="AD112" s="268"/>
      <c r="AE112" s="44"/>
      <c r="AF112" s="44"/>
      <c r="AG112" s="44"/>
      <c r="AH112" s="44"/>
      <c r="AI112" s="44"/>
      <c r="AJ112" s="44"/>
      <c r="AK112" s="44"/>
      <c r="AL112" s="44"/>
      <c r="AM112" s="44"/>
      <c r="AN112" s="44"/>
    </row>
    <row r="113" spans="1:40">
      <c r="A113" s="263"/>
      <c r="B113" s="263"/>
      <c r="C113" s="346"/>
      <c r="D113" s="263"/>
      <c r="E113" s="263"/>
      <c r="F113" s="263"/>
      <c r="G113" s="263"/>
      <c r="H113" s="263"/>
      <c r="I113" s="263"/>
      <c r="J113" s="263"/>
      <c r="K113" s="263"/>
      <c r="L113" s="263"/>
      <c r="M113" s="258"/>
      <c r="N113" s="258"/>
      <c r="O113" s="258"/>
      <c r="P113" s="258"/>
      <c r="Q113" s="263"/>
      <c r="R113" s="263"/>
      <c r="S113" s="263"/>
      <c r="T113" s="263"/>
      <c r="U113" s="263"/>
      <c r="V113" s="263"/>
      <c r="W113" s="263"/>
      <c r="X113" s="263"/>
      <c r="Y113" s="263"/>
      <c r="Z113" s="263"/>
      <c r="AA113" s="268"/>
      <c r="AB113" s="268"/>
      <c r="AC113" s="268"/>
      <c r="AD113" s="268"/>
      <c r="AE113" s="44"/>
      <c r="AF113" s="44"/>
      <c r="AG113" s="44"/>
      <c r="AH113" s="44"/>
      <c r="AI113" s="44"/>
      <c r="AJ113" s="44"/>
      <c r="AK113" s="44"/>
      <c r="AL113" s="44"/>
      <c r="AM113" s="44"/>
      <c r="AN113" s="44"/>
    </row>
    <row r="114" spans="1:40">
      <c r="A114" s="263"/>
      <c r="B114" s="263"/>
      <c r="C114" s="346"/>
      <c r="D114" s="263"/>
      <c r="E114" s="263"/>
      <c r="F114" s="263"/>
      <c r="G114" s="263"/>
      <c r="H114" s="263"/>
      <c r="I114" s="263"/>
      <c r="J114" s="263"/>
      <c r="K114" s="263"/>
      <c r="L114" s="263"/>
      <c r="M114" s="258"/>
      <c r="N114" s="258"/>
      <c r="O114" s="258"/>
      <c r="P114" s="258"/>
      <c r="Q114" s="263"/>
      <c r="R114" s="263"/>
      <c r="S114" s="263"/>
      <c r="T114" s="263"/>
      <c r="U114" s="263"/>
      <c r="V114" s="263"/>
      <c r="W114" s="263"/>
      <c r="X114" s="263"/>
      <c r="Y114" s="263"/>
      <c r="Z114" s="263"/>
      <c r="AA114" s="268"/>
      <c r="AB114" s="268"/>
      <c r="AC114" s="268"/>
      <c r="AD114" s="268"/>
      <c r="AE114" s="44"/>
      <c r="AF114" s="44"/>
      <c r="AG114" s="44"/>
      <c r="AH114" s="44"/>
      <c r="AI114" s="44"/>
      <c r="AJ114" s="44"/>
      <c r="AK114" s="44"/>
      <c r="AL114" s="44"/>
      <c r="AM114" s="44"/>
      <c r="AN114" s="44"/>
    </row>
    <row r="115" spans="1:40">
      <c r="A115" s="263"/>
      <c r="B115" s="263"/>
      <c r="C115" s="346"/>
      <c r="D115" s="263"/>
      <c r="E115" s="263"/>
      <c r="F115" s="263"/>
      <c r="G115" s="263"/>
      <c r="H115" s="263"/>
      <c r="I115" s="263"/>
      <c r="J115" s="263"/>
      <c r="K115" s="263"/>
      <c r="L115" s="263"/>
      <c r="M115" s="258"/>
      <c r="N115" s="258"/>
      <c r="O115" s="258"/>
      <c r="P115" s="258"/>
      <c r="Q115" s="263"/>
      <c r="R115" s="263"/>
      <c r="S115" s="263"/>
      <c r="T115" s="263"/>
      <c r="U115" s="263"/>
      <c r="V115" s="263"/>
      <c r="W115" s="263"/>
      <c r="X115" s="263"/>
      <c r="Y115" s="263"/>
      <c r="Z115" s="263"/>
      <c r="AA115" s="268"/>
      <c r="AB115" s="268"/>
      <c r="AC115" s="268"/>
      <c r="AD115" s="268"/>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44"/>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44"/>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44"/>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44"/>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44"/>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44"/>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44"/>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44"/>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44"/>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44"/>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44"/>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44"/>
      <c r="AB127" s="44"/>
      <c r="AC127" s="44"/>
      <c r="AD127" s="44"/>
      <c r="AE127" s="44"/>
      <c r="AF127" s="44"/>
      <c r="AG127" s="44"/>
      <c r="AH127" s="44"/>
      <c r="AI127" s="44"/>
      <c r="AJ127" s="44"/>
      <c r="AK127" s="44"/>
      <c r="AL127" s="44"/>
      <c r="AM127" s="44"/>
      <c r="AN127" s="44"/>
    </row>
    <row r="128" spans="1:40" s="19" customFormat="1">
      <c r="C128" s="21"/>
    </row>
    <row r="129" spans="3:3" s="19" customFormat="1">
      <c r="C129" s="21"/>
    </row>
    <row r="130" spans="3:3" s="19" customFormat="1">
      <c r="C130" s="21"/>
    </row>
    <row r="131" spans="3:3" s="19" customFormat="1">
      <c r="C131" s="21"/>
    </row>
    <row r="132" spans="3:3" s="19" customFormat="1">
      <c r="C132" s="21"/>
    </row>
    <row r="133" spans="3:3" s="19" customFormat="1">
      <c r="C133" s="21"/>
    </row>
    <row r="134" spans="3:3" s="19" customFormat="1">
      <c r="C134" s="21"/>
    </row>
    <row r="135" spans="3:3" s="19" customFormat="1">
      <c r="C135" s="21"/>
    </row>
    <row r="136" spans="3:3" s="19" customFormat="1">
      <c r="C136" s="21"/>
    </row>
    <row r="137" spans="3:3" s="19" customFormat="1">
      <c r="C137" s="21"/>
    </row>
    <row r="138" spans="3:3" s="19" customFormat="1">
      <c r="C138" s="21"/>
    </row>
    <row r="139" spans="3:3" s="19" customFormat="1">
      <c r="C139" s="21"/>
    </row>
    <row r="140" spans="3:3" s="19" customFormat="1">
      <c r="C140" s="21"/>
    </row>
    <row r="141" spans="3:3" s="19" customFormat="1">
      <c r="C141" s="21"/>
    </row>
    <row r="142" spans="3:3" s="19" customFormat="1">
      <c r="C142" s="21"/>
    </row>
    <row r="143" spans="3:3" s="19" customFormat="1">
      <c r="C143" s="21"/>
    </row>
    <row r="144" spans="3:3" s="19" customFormat="1">
      <c r="C144" s="21"/>
    </row>
    <row r="145" spans="3:3" s="19" customFormat="1">
      <c r="C145" s="21"/>
    </row>
    <row r="146" spans="3:3" s="19" customFormat="1">
      <c r="C146" s="21"/>
    </row>
    <row r="147" spans="3:3" s="19" customFormat="1">
      <c r="C147" s="21"/>
    </row>
    <row r="148" spans="3:3" s="19" customFormat="1">
      <c r="C148" s="21"/>
    </row>
    <row r="149" spans="3:3" s="19" customFormat="1">
      <c r="C149" s="21"/>
    </row>
    <row r="150" spans="3:3" s="19" customFormat="1">
      <c r="C150" s="21"/>
    </row>
    <row r="151" spans="3:3" s="19" customFormat="1">
      <c r="C151" s="21"/>
    </row>
    <row r="152" spans="3:3" s="19" customFormat="1">
      <c r="C152" s="21"/>
    </row>
    <row r="153" spans="3:3" s="19" customFormat="1">
      <c r="C153" s="21"/>
    </row>
    <row r="154" spans="3:3" s="19" customFormat="1">
      <c r="C154" s="21"/>
    </row>
    <row r="155" spans="3:3" s="19" customFormat="1">
      <c r="C155" s="21"/>
    </row>
    <row r="156" spans="3:3" s="19" customFormat="1">
      <c r="C156" s="21"/>
    </row>
    <row r="157" spans="3:3" s="19" customFormat="1">
      <c r="C157" s="21"/>
    </row>
    <row r="158" spans="3:3" s="19" customFormat="1">
      <c r="C158" s="21"/>
    </row>
    <row r="159" spans="3:3" s="19" customFormat="1">
      <c r="C159" s="21"/>
    </row>
    <row r="160" spans="3:3" s="19" customFormat="1">
      <c r="C160" s="21"/>
    </row>
    <row r="161" spans="3:3" s="19" customFormat="1">
      <c r="C161" s="21"/>
    </row>
    <row r="162" spans="3:3" s="19" customFormat="1">
      <c r="C162" s="21"/>
    </row>
    <row r="163" spans="3:3" s="19" customFormat="1">
      <c r="C163" s="21"/>
    </row>
    <row r="164" spans="3:3" s="19" customFormat="1">
      <c r="C164" s="21"/>
    </row>
    <row r="165" spans="3:3" s="19" customFormat="1">
      <c r="C165" s="21"/>
    </row>
    <row r="166" spans="3:3" s="19" customFormat="1">
      <c r="C166" s="21"/>
    </row>
    <row r="167" spans="3:3" s="19" customFormat="1">
      <c r="C167" s="21"/>
    </row>
    <row r="168" spans="3:3" s="19" customFormat="1">
      <c r="C168" s="21"/>
    </row>
    <row r="169" spans="3:3" s="19" customFormat="1">
      <c r="C169" s="21"/>
    </row>
    <row r="170" spans="3:3" s="19" customFormat="1">
      <c r="C170" s="21"/>
    </row>
    <row r="171" spans="3:3" s="19" customFormat="1">
      <c r="C171" s="21"/>
    </row>
    <row r="172" spans="3:3" s="19" customFormat="1">
      <c r="C172" s="21"/>
    </row>
    <row r="173" spans="3:3" s="19" customFormat="1">
      <c r="C173" s="21"/>
    </row>
    <row r="174" spans="3:3" s="19" customFormat="1">
      <c r="C174" s="21"/>
    </row>
    <row r="175" spans="3:3" s="19" customFormat="1">
      <c r="C175" s="21"/>
    </row>
    <row r="176" spans="3:3" s="19" customFormat="1">
      <c r="C176" s="21"/>
    </row>
    <row r="177" spans="3:3" s="19" customFormat="1">
      <c r="C177" s="21"/>
    </row>
    <row r="178" spans="3:3" s="19" customFormat="1">
      <c r="C178" s="21"/>
    </row>
    <row r="179" spans="3:3" s="19" customFormat="1">
      <c r="C179" s="21"/>
    </row>
    <row r="180" spans="3:3" s="19" customFormat="1">
      <c r="C180" s="21"/>
    </row>
    <row r="181" spans="3:3" s="19" customFormat="1">
      <c r="C181" s="21"/>
    </row>
    <row r="182" spans="3:3" s="19" customFormat="1">
      <c r="C182" s="21"/>
    </row>
    <row r="183" spans="3:3" s="19" customFormat="1">
      <c r="C183" s="21"/>
    </row>
    <row r="184" spans="3:3" s="19" customFormat="1">
      <c r="C184" s="21"/>
    </row>
    <row r="185" spans="3:3" s="19" customFormat="1">
      <c r="C185" s="21"/>
    </row>
    <row r="186" spans="3:3" s="19" customFormat="1">
      <c r="C186" s="21"/>
    </row>
    <row r="187" spans="3:3" s="19" customFormat="1">
      <c r="C187" s="21"/>
    </row>
    <row r="188" spans="3:3" s="19" customFormat="1">
      <c r="C188" s="21"/>
    </row>
    <row r="189" spans="3:3" s="19" customFormat="1">
      <c r="C189" s="21"/>
    </row>
    <row r="190" spans="3:3" s="19" customFormat="1">
      <c r="C190" s="21"/>
    </row>
    <row r="191" spans="3:3" s="19" customFormat="1">
      <c r="C191" s="21"/>
    </row>
    <row r="192" spans="3:3" s="19" customFormat="1">
      <c r="C192" s="21"/>
    </row>
    <row r="193" spans="3:3" s="19" customFormat="1">
      <c r="C193" s="21"/>
    </row>
    <row r="194" spans="3:3" s="19" customFormat="1">
      <c r="C194" s="21"/>
    </row>
    <row r="195" spans="3:3" s="19" customFormat="1">
      <c r="C195" s="21"/>
    </row>
    <row r="196" spans="3:3" s="19" customFormat="1">
      <c r="C196" s="21"/>
    </row>
    <row r="197" spans="3:3" s="19" customFormat="1">
      <c r="C197" s="21"/>
    </row>
    <row r="198" spans="3:3" s="19" customFormat="1">
      <c r="C198" s="21"/>
    </row>
    <row r="199" spans="3:3" s="19" customFormat="1">
      <c r="C199" s="21"/>
    </row>
    <row r="200" spans="3:3" s="19" customFormat="1">
      <c r="C200" s="21"/>
    </row>
    <row r="201" spans="3:3" s="19" customFormat="1">
      <c r="C201" s="21"/>
    </row>
    <row r="202" spans="3:3" s="19" customFormat="1">
      <c r="C202" s="21"/>
    </row>
    <row r="203" spans="3:3" s="19" customFormat="1">
      <c r="C203" s="21"/>
    </row>
    <row r="204" spans="3:3" s="19" customFormat="1">
      <c r="C204" s="21"/>
    </row>
    <row r="205" spans="3:3" s="19" customFormat="1">
      <c r="C205" s="21"/>
    </row>
    <row r="206" spans="3:3" s="19" customFormat="1">
      <c r="C206" s="21"/>
    </row>
    <row r="207" spans="3:3" s="19" customFormat="1">
      <c r="C207" s="21"/>
    </row>
    <row r="208" spans="3:3" s="19" customFormat="1">
      <c r="C208" s="21"/>
    </row>
    <row r="209" spans="3:3" s="19" customFormat="1">
      <c r="C209" s="21"/>
    </row>
    <row r="210" spans="3:3" s="19" customFormat="1">
      <c r="C210" s="21"/>
    </row>
    <row r="211" spans="3:3" s="19" customFormat="1">
      <c r="C211" s="21"/>
    </row>
    <row r="212" spans="3:3" s="19" customFormat="1">
      <c r="C212" s="21"/>
    </row>
    <row r="213" spans="3:3" s="19" customFormat="1">
      <c r="C213" s="21"/>
    </row>
    <row r="214" spans="3:3" s="19" customFormat="1">
      <c r="C214" s="21"/>
    </row>
    <row r="215" spans="3:3" s="19" customFormat="1">
      <c r="C215" s="21"/>
    </row>
    <row r="216" spans="3:3" s="19" customFormat="1">
      <c r="C216" s="21"/>
    </row>
    <row r="217" spans="3:3" s="19" customFormat="1">
      <c r="C217" s="21"/>
    </row>
    <row r="218" spans="3:3" s="19" customFormat="1">
      <c r="C218" s="21"/>
    </row>
    <row r="219" spans="3:3" s="19" customFormat="1">
      <c r="C219" s="21"/>
    </row>
    <row r="220" spans="3:3" s="19" customFormat="1">
      <c r="C220" s="21"/>
    </row>
    <row r="221" spans="3:3" s="19" customFormat="1">
      <c r="C221" s="21"/>
    </row>
    <row r="222" spans="3:3" s="19" customFormat="1">
      <c r="C222" s="21"/>
    </row>
    <row r="223" spans="3:3" s="19" customFormat="1">
      <c r="C223" s="21"/>
    </row>
    <row r="224" spans="3:3" s="19" customFormat="1">
      <c r="C224" s="21"/>
    </row>
    <row r="225" spans="3:3" s="19" customFormat="1">
      <c r="C225" s="21"/>
    </row>
    <row r="226" spans="3:3" s="19" customFormat="1">
      <c r="C226" s="21"/>
    </row>
    <row r="227" spans="3:3" s="19" customFormat="1">
      <c r="C227" s="21"/>
    </row>
    <row r="228" spans="3:3" s="19" customFormat="1">
      <c r="C228" s="21"/>
    </row>
    <row r="229" spans="3:3" s="19" customFormat="1">
      <c r="C229" s="21"/>
    </row>
    <row r="230" spans="3:3" s="19" customFormat="1">
      <c r="C230" s="21"/>
    </row>
    <row r="231" spans="3:3" s="19" customFormat="1">
      <c r="C231" s="21"/>
    </row>
    <row r="232" spans="3:3" s="19" customFormat="1">
      <c r="C232" s="21"/>
    </row>
    <row r="233" spans="3:3" s="19" customFormat="1">
      <c r="C233" s="21"/>
    </row>
    <row r="234" spans="3:3" s="19" customFormat="1">
      <c r="C234" s="21"/>
    </row>
    <row r="235" spans="3:3" s="19" customFormat="1">
      <c r="C235" s="21"/>
    </row>
    <row r="236" spans="3:3" s="19" customFormat="1">
      <c r="C236" s="21"/>
    </row>
    <row r="237" spans="3:3" s="19" customFormat="1">
      <c r="C237" s="21"/>
    </row>
    <row r="238" spans="3:3" s="19" customFormat="1">
      <c r="C238" s="21"/>
    </row>
    <row r="239" spans="3:3" s="19" customFormat="1">
      <c r="C239" s="21"/>
    </row>
    <row r="240" spans="3:3" s="19" customFormat="1">
      <c r="C240" s="21"/>
    </row>
    <row r="241" spans="3:3" s="19" customFormat="1">
      <c r="C241" s="21"/>
    </row>
    <row r="242" spans="3:3" s="19" customFormat="1">
      <c r="C242" s="21"/>
    </row>
    <row r="243" spans="3:3" s="19" customFormat="1">
      <c r="C243" s="21"/>
    </row>
    <row r="244" spans="3:3" s="19" customFormat="1">
      <c r="C244" s="21"/>
    </row>
    <row r="245" spans="3:3" s="19" customFormat="1">
      <c r="C245" s="21"/>
    </row>
    <row r="246" spans="3:3" s="19" customFormat="1">
      <c r="C246" s="21"/>
    </row>
    <row r="247" spans="3:3" s="19" customFormat="1">
      <c r="C247" s="21"/>
    </row>
    <row r="248" spans="3:3" s="19" customFormat="1">
      <c r="C248" s="21"/>
    </row>
    <row r="249" spans="3:3" s="19" customFormat="1">
      <c r="C249" s="21"/>
    </row>
    <row r="250" spans="3:3" s="19" customFormat="1">
      <c r="C250" s="21"/>
    </row>
    <row r="251" spans="3:3" s="19" customFormat="1">
      <c r="C251" s="21"/>
    </row>
    <row r="252" spans="3:3" s="19" customFormat="1">
      <c r="C252" s="21"/>
    </row>
    <row r="253" spans="3:3" s="19" customFormat="1">
      <c r="C253" s="21"/>
    </row>
    <row r="254" spans="3:3" s="19" customFormat="1">
      <c r="C254" s="21"/>
    </row>
    <row r="255" spans="3:3" s="19" customFormat="1">
      <c r="C255" s="21"/>
    </row>
    <row r="256" spans="3:3" s="19" customFormat="1">
      <c r="C256" s="21"/>
    </row>
    <row r="257" spans="3:3" s="19" customFormat="1">
      <c r="C257" s="21"/>
    </row>
    <row r="258" spans="3:3" s="19" customFormat="1">
      <c r="C258" s="21"/>
    </row>
    <row r="259" spans="3:3" s="19" customFormat="1">
      <c r="C259" s="21"/>
    </row>
    <row r="260" spans="3:3" s="19" customFormat="1">
      <c r="C260" s="21"/>
    </row>
    <row r="261" spans="3:3" s="19" customFormat="1">
      <c r="C261" s="21"/>
    </row>
    <row r="262" spans="3:3" s="19" customFormat="1">
      <c r="C262" s="21"/>
    </row>
    <row r="263" spans="3:3" s="19" customFormat="1">
      <c r="C263" s="21"/>
    </row>
    <row r="264" spans="3:3" s="19" customFormat="1">
      <c r="C264" s="21"/>
    </row>
    <row r="265" spans="3:3" s="19" customFormat="1">
      <c r="C265" s="21"/>
    </row>
    <row r="266" spans="3:3" s="19" customFormat="1">
      <c r="C266" s="21"/>
    </row>
    <row r="267" spans="3:3" s="19" customFormat="1">
      <c r="C267" s="21"/>
    </row>
    <row r="268" spans="3:3" s="19" customFormat="1">
      <c r="C268" s="21"/>
    </row>
    <row r="269" spans="3:3" s="19" customFormat="1">
      <c r="C269" s="21"/>
    </row>
    <row r="270" spans="3:3" s="19" customFormat="1">
      <c r="C270" s="21"/>
    </row>
    <row r="271" spans="3:3" s="19" customFormat="1">
      <c r="C271" s="21"/>
    </row>
    <row r="272" spans="3:3" s="19" customFormat="1">
      <c r="C272" s="21"/>
    </row>
    <row r="273" spans="3:3" s="19" customFormat="1">
      <c r="C273" s="21"/>
    </row>
    <row r="274" spans="3:3" s="19" customFormat="1">
      <c r="C274" s="21"/>
    </row>
    <row r="275" spans="3:3" s="19" customFormat="1">
      <c r="C275" s="21"/>
    </row>
    <row r="276" spans="3:3" s="19" customFormat="1">
      <c r="C276" s="21"/>
    </row>
    <row r="277" spans="3:3" s="19" customFormat="1">
      <c r="C277" s="21"/>
    </row>
    <row r="278" spans="3:3" s="19" customFormat="1">
      <c r="C278" s="21"/>
    </row>
    <row r="279" spans="3:3" s="19" customFormat="1">
      <c r="C279" s="21"/>
    </row>
    <row r="280" spans="3:3" s="19" customFormat="1">
      <c r="C280" s="21"/>
    </row>
    <row r="281" spans="3:3" s="19" customFormat="1">
      <c r="C281" s="21"/>
    </row>
    <row r="282" spans="3:3" s="19" customFormat="1">
      <c r="C282" s="21"/>
    </row>
    <row r="283" spans="3:3" s="19" customFormat="1">
      <c r="C283" s="21"/>
    </row>
    <row r="284" spans="3:3" s="19" customFormat="1">
      <c r="C284" s="21"/>
    </row>
    <row r="285" spans="3:3" s="19" customFormat="1">
      <c r="C285" s="21"/>
    </row>
    <row r="286" spans="3:3" s="19" customFormat="1">
      <c r="C286" s="21"/>
    </row>
    <row r="287" spans="3:3" s="19" customFormat="1">
      <c r="C287" s="21"/>
    </row>
    <row r="288" spans="3:3" s="19" customFormat="1">
      <c r="C288" s="21"/>
    </row>
    <row r="289" spans="3:3" s="19" customFormat="1">
      <c r="C289" s="21"/>
    </row>
    <row r="290" spans="3:3" s="19" customFormat="1">
      <c r="C290" s="21"/>
    </row>
    <row r="291" spans="3:3" s="19" customFormat="1">
      <c r="C291" s="21"/>
    </row>
    <row r="292" spans="3:3" s="19" customFormat="1">
      <c r="C292" s="21"/>
    </row>
    <row r="293" spans="3:3" s="19" customFormat="1">
      <c r="C293" s="21"/>
    </row>
    <row r="294" spans="3:3" s="19" customFormat="1">
      <c r="C294" s="21"/>
    </row>
    <row r="295" spans="3:3" s="19" customFormat="1">
      <c r="C295" s="21"/>
    </row>
    <row r="296" spans="3:3" s="19" customFormat="1">
      <c r="C296" s="21"/>
    </row>
    <row r="297" spans="3:3" s="19" customFormat="1">
      <c r="C297" s="21"/>
    </row>
    <row r="298" spans="3:3" s="19" customFormat="1">
      <c r="C298" s="21"/>
    </row>
    <row r="299" spans="3:3" s="19" customFormat="1">
      <c r="C299" s="21"/>
    </row>
    <row r="300" spans="3:3" s="19" customFormat="1">
      <c r="C300" s="21"/>
    </row>
    <row r="301" spans="3:3" s="19" customFormat="1">
      <c r="C301" s="21"/>
    </row>
    <row r="302" spans="3:3" s="19" customFormat="1">
      <c r="C302" s="21"/>
    </row>
    <row r="303" spans="3:3" s="19" customFormat="1">
      <c r="C303" s="21"/>
    </row>
    <row r="304" spans="3:3" s="19" customFormat="1">
      <c r="C304" s="21"/>
    </row>
    <row r="305" spans="3:3" s="19" customFormat="1">
      <c r="C305" s="21"/>
    </row>
    <row r="306" spans="3:3" s="19" customFormat="1">
      <c r="C306" s="21"/>
    </row>
    <row r="307" spans="3:3" s="19" customFormat="1">
      <c r="C307" s="21"/>
    </row>
    <row r="308" spans="3:3" s="19" customFormat="1">
      <c r="C308" s="21"/>
    </row>
    <row r="309" spans="3:3" s="19" customFormat="1">
      <c r="C309" s="21"/>
    </row>
    <row r="310" spans="3:3" s="19" customFormat="1">
      <c r="C310" s="21"/>
    </row>
    <row r="311" spans="3:3" s="19" customFormat="1">
      <c r="C311" s="21"/>
    </row>
    <row r="312" spans="3:3" s="19" customFormat="1">
      <c r="C312" s="21"/>
    </row>
    <row r="313" spans="3:3" s="19" customFormat="1">
      <c r="C313" s="21"/>
    </row>
    <row r="314" spans="3:3" s="19" customFormat="1">
      <c r="C314" s="21"/>
    </row>
    <row r="315" spans="3:3" s="19" customFormat="1">
      <c r="C315" s="21"/>
    </row>
    <row r="316" spans="3:3" s="19" customFormat="1">
      <c r="C316" s="21"/>
    </row>
    <row r="317" spans="3:3" s="19" customFormat="1">
      <c r="C317" s="21"/>
    </row>
    <row r="318" spans="3:3" s="19" customFormat="1">
      <c r="C318" s="21"/>
    </row>
    <row r="319" spans="3:3" s="19" customFormat="1">
      <c r="C319" s="21"/>
    </row>
    <row r="320" spans="3:3" s="19" customFormat="1">
      <c r="C320" s="21"/>
    </row>
    <row r="321" spans="3:3" s="19" customFormat="1">
      <c r="C321" s="21"/>
    </row>
    <row r="322" spans="3:3" s="19" customFormat="1">
      <c r="C322" s="21"/>
    </row>
    <row r="323" spans="3:3" s="19" customFormat="1">
      <c r="C323" s="21"/>
    </row>
    <row r="324" spans="3:3" s="19" customFormat="1">
      <c r="C324" s="21"/>
    </row>
    <row r="325" spans="3:3" s="19" customFormat="1">
      <c r="C325" s="21"/>
    </row>
    <row r="326" spans="3:3" s="19" customFormat="1">
      <c r="C326" s="21"/>
    </row>
    <row r="327" spans="3:3" s="19" customFormat="1">
      <c r="C327" s="21"/>
    </row>
    <row r="328" spans="3:3" s="19" customFormat="1">
      <c r="C328" s="21"/>
    </row>
    <row r="329" spans="3:3" s="19" customFormat="1">
      <c r="C329" s="21"/>
    </row>
    <row r="330" spans="3:3" s="19" customFormat="1">
      <c r="C330" s="21"/>
    </row>
    <row r="331" spans="3:3" s="19" customFormat="1">
      <c r="C331" s="21"/>
    </row>
    <row r="332" spans="3:3" s="19" customFormat="1">
      <c r="C332" s="21"/>
    </row>
    <row r="333" spans="3:3" s="19" customFormat="1">
      <c r="C333" s="21"/>
    </row>
    <row r="334" spans="3:3" s="19" customFormat="1">
      <c r="C334" s="21"/>
    </row>
    <row r="335" spans="3:3" s="19" customFormat="1">
      <c r="C335" s="21"/>
    </row>
    <row r="336" spans="3:3" s="19" customFormat="1">
      <c r="C336" s="21"/>
    </row>
    <row r="337" spans="3:3" s="19" customFormat="1">
      <c r="C337" s="21"/>
    </row>
    <row r="338" spans="3:3" s="19" customFormat="1">
      <c r="C338" s="21"/>
    </row>
    <row r="339" spans="3:3" s="19" customFormat="1">
      <c r="C339" s="21"/>
    </row>
    <row r="340" spans="3:3" s="19" customFormat="1">
      <c r="C340" s="21"/>
    </row>
    <row r="341" spans="3:3" s="19" customFormat="1">
      <c r="C341" s="21"/>
    </row>
    <row r="342" spans="3:3" s="19" customFormat="1">
      <c r="C342" s="21"/>
    </row>
    <row r="343" spans="3:3" s="19" customFormat="1">
      <c r="C343" s="21"/>
    </row>
    <row r="344" spans="3:3" s="19" customFormat="1">
      <c r="C344" s="21"/>
    </row>
    <row r="345" spans="3:3" s="19" customFormat="1">
      <c r="C345" s="21"/>
    </row>
    <row r="346" spans="3:3" s="19" customFormat="1">
      <c r="C346" s="21"/>
    </row>
    <row r="347" spans="3:3" s="19" customFormat="1">
      <c r="C347" s="21"/>
    </row>
    <row r="348" spans="3:3" s="19" customFormat="1">
      <c r="C348" s="21"/>
    </row>
    <row r="349" spans="3:3" s="19" customFormat="1">
      <c r="C349" s="21"/>
    </row>
    <row r="350" spans="3:3" s="19" customFormat="1">
      <c r="C350" s="21"/>
    </row>
    <row r="351" spans="3:3" s="19" customFormat="1">
      <c r="C351" s="21"/>
    </row>
    <row r="352" spans="3:3" s="19" customFormat="1">
      <c r="C352" s="21"/>
    </row>
    <row r="353" spans="3:3" s="19" customFormat="1">
      <c r="C353" s="21"/>
    </row>
    <row r="354" spans="3:3" s="19" customFormat="1">
      <c r="C354" s="21"/>
    </row>
    <row r="355" spans="3:3" s="19" customFormat="1">
      <c r="C355" s="21"/>
    </row>
    <row r="356" spans="3:3" s="19" customFormat="1">
      <c r="C356" s="21"/>
    </row>
    <row r="357" spans="3:3" s="19" customFormat="1">
      <c r="C357" s="21"/>
    </row>
    <row r="358" spans="3:3" s="19" customFormat="1">
      <c r="C358" s="21"/>
    </row>
    <row r="359" spans="3:3" s="19" customFormat="1">
      <c r="C359" s="21"/>
    </row>
    <row r="360" spans="3:3" s="19" customFormat="1">
      <c r="C360" s="21"/>
    </row>
    <row r="361" spans="3:3" s="19" customFormat="1">
      <c r="C361" s="21"/>
    </row>
    <row r="362" spans="3:3" s="19" customFormat="1">
      <c r="C362" s="21"/>
    </row>
    <row r="363" spans="3:3" s="19" customFormat="1">
      <c r="C363" s="21"/>
    </row>
    <row r="364" spans="3:3" s="19" customFormat="1">
      <c r="C364" s="21"/>
    </row>
    <row r="365" spans="3:3" s="19" customFormat="1">
      <c r="C365" s="21"/>
    </row>
    <row r="366" spans="3:3" s="19" customFormat="1">
      <c r="C366" s="21"/>
    </row>
    <row r="367" spans="3:3" s="19" customFormat="1">
      <c r="C367" s="21"/>
    </row>
    <row r="368" spans="3:3" s="19" customFormat="1">
      <c r="C368" s="21"/>
    </row>
    <row r="369" spans="3:3" s="19" customFormat="1">
      <c r="C369" s="21"/>
    </row>
    <row r="370" spans="3:3" s="19" customFormat="1">
      <c r="C370" s="21"/>
    </row>
    <row r="371" spans="3:3" s="19" customFormat="1">
      <c r="C371" s="21"/>
    </row>
    <row r="372" spans="3:3" s="19" customFormat="1">
      <c r="C372" s="21"/>
    </row>
    <row r="373" spans="3:3" s="19" customFormat="1">
      <c r="C373" s="21"/>
    </row>
    <row r="374" spans="3:3" s="19" customFormat="1">
      <c r="C374" s="21"/>
    </row>
    <row r="375" spans="3:3" s="19" customFormat="1">
      <c r="C375" s="21"/>
    </row>
    <row r="376" spans="3:3" s="19" customFormat="1">
      <c r="C376" s="21"/>
    </row>
    <row r="377" spans="3:3" s="19" customFormat="1">
      <c r="C377" s="21"/>
    </row>
    <row r="378" spans="3:3" s="19" customFormat="1">
      <c r="C378" s="21"/>
    </row>
    <row r="379" spans="3:3" s="19" customFormat="1">
      <c r="C379" s="21"/>
    </row>
    <row r="380" spans="3:3" s="19" customFormat="1">
      <c r="C380" s="21"/>
    </row>
    <row r="381" spans="3:3" s="19" customFormat="1">
      <c r="C381" s="21"/>
    </row>
    <row r="382" spans="3:3" s="19" customFormat="1">
      <c r="C382" s="21"/>
    </row>
    <row r="383" spans="3:3" s="19" customFormat="1">
      <c r="C383" s="21"/>
    </row>
    <row r="384" spans="3:3" s="19" customFormat="1">
      <c r="C384" s="21"/>
    </row>
    <row r="385" spans="3:3" s="19" customFormat="1">
      <c r="C385" s="21"/>
    </row>
    <row r="386" spans="3:3" s="19" customFormat="1">
      <c r="C386" s="21"/>
    </row>
    <row r="387" spans="3:3" s="19" customFormat="1">
      <c r="C387" s="21"/>
    </row>
    <row r="388" spans="3:3" s="19" customFormat="1">
      <c r="C388" s="21"/>
    </row>
    <row r="389" spans="3:3" s="19" customFormat="1">
      <c r="C389" s="21"/>
    </row>
    <row r="390" spans="3:3" s="19" customFormat="1">
      <c r="C390" s="21"/>
    </row>
    <row r="391" spans="3:3" s="19" customFormat="1">
      <c r="C391" s="21"/>
    </row>
    <row r="392" spans="3:3" s="19" customFormat="1">
      <c r="C392" s="21"/>
    </row>
    <row r="393" spans="3:3" s="19" customFormat="1">
      <c r="C393" s="21"/>
    </row>
    <row r="394" spans="3:3" s="19" customFormat="1">
      <c r="C394" s="21"/>
    </row>
    <row r="395" spans="3:3" s="19" customFormat="1">
      <c r="C395" s="21"/>
    </row>
    <row r="396" spans="3:3" s="19" customFormat="1">
      <c r="C396" s="21"/>
    </row>
    <row r="397" spans="3:3" s="19" customFormat="1">
      <c r="C397" s="21"/>
    </row>
    <row r="398" spans="3:3" s="19" customFormat="1">
      <c r="C398" s="21"/>
    </row>
    <row r="399" spans="3:3" s="19" customFormat="1">
      <c r="C399" s="21"/>
    </row>
    <row r="400" spans="3:3" s="19" customFormat="1">
      <c r="C400" s="21"/>
    </row>
    <row r="401" spans="3:3" s="19" customFormat="1">
      <c r="C401" s="21"/>
    </row>
    <row r="402" spans="3:3" s="19" customFormat="1">
      <c r="C402" s="21"/>
    </row>
    <row r="403" spans="3:3" s="19" customFormat="1">
      <c r="C403" s="21"/>
    </row>
    <row r="404" spans="3:3" s="19" customFormat="1">
      <c r="C404" s="21"/>
    </row>
    <row r="405" spans="3:3" s="19" customFormat="1">
      <c r="C405" s="21"/>
    </row>
    <row r="406" spans="3:3" s="19" customFormat="1">
      <c r="C406" s="21"/>
    </row>
    <row r="407" spans="3:3" s="19" customFormat="1">
      <c r="C407" s="21"/>
    </row>
    <row r="408" spans="3:3" s="19" customFormat="1">
      <c r="C408" s="21"/>
    </row>
    <row r="409" spans="3:3" s="19" customFormat="1">
      <c r="C409" s="21"/>
    </row>
    <row r="410" spans="3:3" s="19" customFormat="1">
      <c r="C410" s="21"/>
    </row>
    <row r="411" spans="3:3" s="19" customFormat="1">
      <c r="C411" s="21"/>
    </row>
    <row r="412" spans="3:3" s="19" customFormat="1">
      <c r="C412" s="21"/>
    </row>
    <row r="413" spans="3:3" s="19" customFormat="1">
      <c r="C413" s="21"/>
    </row>
    <row r="414" spans="3:3" s="19" customFormat="1">
      <c r="C414" s="21"/>
    </row>
    <row r="415" spans="3:3" s="19" customFormat="1">
      <c r="C415" s="21"/>
    </row>
    <row r="416" spans="3:3" s="19" customFormat="1">
      <c r="C416" s="21"/>
    </row>
    <row r="417" spans="3:3" s="19" customFormat="1">
      <c r="C417" s="21"/>
    </row>
    <row r="418" spans="3:3" s="19" customFormat="1">
      <c r="C418" s="21"/>
    </row>
    <row r="419" spans="3:3" s="19" customFormat="1">
      <c r="C419" s="21"/>
    </row>
    <row r="420" spans="3:3" s="19" customFormat="1">
      <c r="C420" s="21"/>
    </row>
    <row r="421" spans="3:3" s="19" customFormat="1">
      <c r="C421" s="21"/>
    </row>
    <row r="422" spans="3:3" s="19" customFormat="1">
      <c r="C422" s="21"/>
    </row>
    <row r="423" spans="3:3" s="19" customFormat="1">
      <c r="C423" s="21"/>
    </row>
    <row r="424" spans="3:3" s="19" customFormat="1">
      <c r="C424" s="21"/>
    </row>
    <row r="425" spans="3:3" s="19" customFormat="1">
      <c r="C425" s="21"/>
    </row>
    <row r="426" spans="3:3" s="19" customFormat="1">
      <c r="C426" s="21"/>
    </row>
    <row r="427" spans="3:3" s="19" customFormat="1">
      <c r="C427" s="21"/>
    </row>
    <row r="428" spans="3:3" s="19" customFormat="1">
      <c r="C428" s="21"/>
    </row>
    <row r="429" spans="3:3" s="19" customFormat="1">
      <c r="C429" s="21"/>
    </row>
    <row r="430" spans="3:3" s="19" customFormat="1">
      <c r="C430" s="21"/>
    </row>
    <row r="431" spans="3:3" s="19" customFormat="1">
      <c r="C431" s="21"/>
    </row>
    <row r="432" spans="3:3" s="19" customFormat="1">
      <c r="C432" s="21"/>
    </row>
    <row r="433" spans="3:3" s="19" customFormat="1">
      <c r="C433" s="21"/>
    </row>
    <row r="434" spans="3:3" s="19" customFormat="1">
      <c r="C434" s="21"/>
    </row>
    <row r="435" spans="3:3" s="19" customFormat="1">
      <c r="C435" s="21"/>
    </row>
    <row r="436" spans="3:3" s="19" customFormat="1">
      <c r="C436" s="21"/>
    </row>
    <row r="437" spans="3:3" s="19" customFormat="1">
      <c r="C437" s="21"/>
    </row>
    <row r="438" spans="3:3" s="19" customFormat="1">
      <c r="C438" s="21"/>
    </row>
    <row r="439" spans="3:3" s="19" customFormat="1">
      <c r="C439" s="21"/>
    </row>
    <row r="440" spans="3:3" s="19" customFormat="1">
      <c r="C440" s="21"/>
    </row>
    <row r="441" spans="3:3" s="19" customFormat="1">
      <c r="C441" s="21"/>
    </row>
    <row r="442" spans="3:3" s="19" customFormat="1">
      <c r="C442" s="21"/>
    </row>
    <row r="443" spans="3:3" s="19" customFormat="1">
      <c r="C443" s="21"/>
    </row>
    <row r="444" spans="3:3" s="19" customFormat="1">
      <c r="C444" s="21"/>
    </row>
    <row r="445" spans="3:3" s="19" customFormat="1">
      <c r="C445" s="21"/>
    </row>
    <row r="446" spans="3:3" s="19" customFormat="1">
      <c r="C446" s="21"/>
    </row>
    <row r="447" spans="3:3" s="19" customFormat="1">
      <c r="C447" s="21"/>
    </row>
    <row r="448" spans="3:3" s="19" customFormat="1">
      <c r="C448" s="21"/>
    </row>
    <row r="449" spans="3:3" s="19" customFormat="1">
      <c r="C449" s="21"/>
    </row>
    <row r="450" spans="3:3" s="19" customFormat="1">
      <c r="C450" s="21"/>
    </row>
    <row r="451" spans="3:3" s="19" customFormat="1">
      <c r="C451" s="21"/>
    </row>
    <row r="452" spans="3:3" s="19" customFormat="1">
      <c r="C452" s="21"/>
    </row>
    <row r="453" spans="3:3" s="19" customFormat="1">
      <c r="C453" s="21"/>
    </row>
    <row r="454" spans="3:3" s="19" customFormat="1">
      <c r="C454" s="21"/>
    </row>
    <row r="455" spans="3:3" s="19" customFormat="1">
      <c r="C455" s="21"/>
    </row>
    <row r="456" spans="3:3" s="19" customFormat="1">
      <c r="C456" s="21"/>
    </row>
    <row r="457" spans="3:3" s="19" customFormat="1">
      <c r="C457" s="21"/>
    </row>
    <row r="458" spans="3:3" s="19" customFormat="1">
      <c r="C458" s="21"/>
    </row>
    <row r="459" spans="3:3" s="19" customFormat="1">
      <c r="C459" s="21"/>
    </row>
    <row r="460" spans="3:3" s="19" customFormat="1">
      <c r="C460" s="21"/>
    </row>
    <row r="461" spans="3:3" s="19" customFormat="1">
      <c r="C461" s="21"/>
    </row>
    <row r="462" spans="3:3" s="19" customFormat="1">
      <c r="C462" s="21"/>
    </row>
    <row r="463" spans="3:3" s="19" customFormat="1">
      <c r="C463" s="21"/>
    </row>
    <row r="464" spans="3:3" s="19" customFormat="1">
      <c r="C464" s="21"/>
    </row>
    <row r="465" spans="3:3" s="19" customFormat="1">
      <c r="C465" s="21"/>
    </row>
    <row r="466" spans="3:3" s="19" customFormat="1">
      <c r="C466" s="21"/>
    </row>
    <row r="467" spans="3:3" s="19" customFormat="1">
      <c r="C467" s="21"/>
    </row>
    <row r="468" spans="3:3" s="19" customFormat="1">
      <c r="C468" s="21"/>
    </row>
    <row r="469" spans="3:3" s="19" customFormat="1">
      <c r="C469" s="21"/>
    </row>
    <row r="470" spans="3:3" s="19" customFormat="1">
      <c r="C470" s="21"/>
    </row>
    <row r="471" spans="3:3" s="19" customFormat="1">
      <c r="C471" s="21"/>
    </row>
    <row r="472" spans="3:3" s="19" customFormat="1">
      <c r="C472" s="21"/>
    </row>
    <row r="473" spans="3:3" s="19" customFormat="1">
      <c r="C473" s="21"/>
    </row>
    <row r="474" spans="3:3" s="19" customFormat="1">
      <c r="C474" s="21"/>
    </row>
    <row r="475" spans="3:3" s="19" customFormat="1">
      <c r="C475" s="21"/>
    </row>
    <row r="476" spans="3:3" s="19" customFormat="1">
      <c r="C476" s="21"/>
    </row>
    <row r="477" spans="3:3" s="19" customFormat="1">
      <c r="C477" s="21"/>
    </row>
    <row r="478" spans="3:3" s="19" customFormat="1">
      <c r="C478" s="21"/>
    </row>
    <row r="479" spans="3:3" s="19" customFormat="1">
      <c r="C479" s="21"/>
    </row>
    <row r="480" spans="3:3" s="19" customFormat="1">
      <c r="C480" s="21"/>
    </row>
    <row r="481" spans="3:3" s="19" customFormat="1">
      <c r="C481" s="21"/>
    </row>
    <row r="482" spans="3:3" s="19" customFormat="1">
      <c r="C482" s="21"/>
    </row>
    <row r="483" spans="3:3" s="19" customFormat="1">
      <c r="C483" s="21"/>
    </row>
    <row r="484" spans="3:3" s="19" customFormat="1">
      <c r="C484" s="21"/>
    </row>
    <row r="485" spans="3:3" s="19" customFormat="1">
      <c r="C485" s="21"/>
    </row>
    <row r="486" spans="3:3" s="19" customFormat="1">
      <c r="C486" s="21"/>
    </row>
    <row r="487" spans="3:3" s="19" customFormat="1">
      <c r="C487" s="21"/>
    </row>
    <row r="488" spans="3:3" s="19" customFormat="1">
      <c r="C488" s="21"/>
    </row>
    <row r="489" spans="3:3" s="19" customFormat="1">
      <c r="C489" s="21"/>
    </row>
    <row r="490" spans="3:3" s="19" customFormat="1">
      <c r="C490" s="21"/>
    </row>
    <row r="491" spans="3:3" s="19" customFormat="1">
      <c r="C491" s="21"/>
    </row>
    <row r="492" spans="3:3" s="19" customFormat="1">
      <c r="C492" s="21"/>
    </row>
    <row r="493" spans="3:3" s="19" customFormat="1">
      <c r="C493" s="21"/>
    </row>
    <row r="494" spans="3:3" s="19" customFormat="1">
      <c r="C494" s="21"/>
    </row>
    <row r="495" spans="3:3" s="19" customFormat="1">
      <c r="C495" s="21"/>
    </row>
    <row r="496" spans="3:3" s="19" customFormat="1">
      <c r="C496" s="21"/>
    </row>
    <row r="497" spans="3:3" s="19" customFormat="1">
      <c r="C497" s="21"/>
    </row>
    <row r="498" spans="3:3" s="19" customFormat="1">
      <c r="C498" s="21"/>
    </row>
    <row r="499" spans="3:3" s="19" customFormat="1">
      <c r="C499" s="21"/>
    </row>
    <row r="500" spans="3:3" s="19" customFormat="1">
      <c r="C500" s="21"/>
    </row>
    <row r="501" spans="3:3" s="19" customFormat="1">
      <c r="C501" s="21"/>
    </row>
    <row r="502" spans="3:3" s="19" customFormat="1">
      <c r="C502" s="21"/>
    </row>
    <row r="503" spans="3:3" s="19" customFormat="1">
      <c r="C503" s="21"/>
    </row>
    <row r="504" spans="3:3" s="19" customFormat="1">
      <c r="C504" s="21"/>
    </row>
    <row r="505" spans="3:3" s="19" customFormat="1">
      <c r="C505" s="21"/>
    </row>
    <row r="506" spans="3:3" s="19" customFormat="1">
      <c r="C506" s="21"/>
    </row>
    <row r="507" spans="3:3" s="19" customFormat="1">
      <c r="C507" s="21"/>
    </row>
    <row r="508" spans="3:3" s="19" customFormat="1">
      <c r="C508" s="21"/>
    </row>
    <row r="509" spans="3:3" s="19" customFormat="1">
      <c r="C509" s="21"/>
    </row>
    <row r="510" spans="3:3" s="19" customFormat="1">
      <c r="C510" s="21"/>
    </row>
    <row r="511" spans="3:3" s="19" customFormat="1">
      <c r="C511" s="21"/>
    </row>
    <row r="512" spans="3:3" s="19" customFormat="1">
      <c r="C512" s="21"/>
    </row>
    <row r="513" spans="3:3" s="19" customFormat="1">
      <c r="C513" s="21"/>
    </row>
    <row r="514" spans="3:3" s="19" customFormat="1">
      <c r="C514" s="21"/>
    </row>
    <row r="515" spans="3:3" s="19" customFormat="1">
      <c r="C515" s="21"/>
    </row>
    <row r="516" spans="3:3" s="19" customFormat="1">
      <c r="C516" s="21"/>
    </row>
    <row r="517" spans="3:3" s="19" customFormat="1">
      <c r="C517" s="21"/>
    </row>
    <row r="518" spans="3:3" s="19" customFormat="1">
      <c r="C518" s="21"/>
    </row>
    <row r="519" spans="3:3" s="19" customFormat="1">
      <c r="C519" s="21"/>
    </row>
    <row r="520" spans="3:3" s="19" customFormat="1">
      <c r="C520" s="21"/>
    </row>
    <row r="521" spans="3:3" s="19" customFormat="1">
      <c r="C521" s="21"/>
    </row>
    <row r="522" spans="3:3" s="19" customFormat="1">
      <c r="C522" s="21"/>
    </row>
    <row r="523" spans="3:3" s="19" customFormat="1">
      <c r="C523" s="21"/>
    </row>
    <row r="524" spans="3:3" s="19" customFormat="1">
      <c r="C524" s="21"/>
    </row>
    <row r="525" spans="3:3" s="19" customFormat="1">
      <c r="C525" s="21"/>
    </row>
    <row r="526" spans="3:3" s="19" customFormat="1">
      <c r="C526" s="21"/>
    </row>
    <row r="527" spans="3:3" s="19" customFormat="1">
      <c r="C527" s="21"/>
    </row>
    <row r="528" spans="3:3" s="19" customFormat="1">
      <c r="C528" s="21"/>
    </row>
    <row r="529" spans="3:3" s="19" customFormat="1">
      <c r="C529" s="21"/>
    </row>
    <row r="530" spans="3:3" s="19" customFormat="1">
      <c r="C530" s="21"/>
    </row>
    <row r="531" spans="3:3" s="19" customFormat="1">
      <c r="C531" s="21"/>
    </row>
    <row r="532" spans="3:3" s="19" customFormat="1">
      <c r="C532" s="21"/>
    </row>
    <row r="533" spans="3:3" s="19" customFormat="1">
      <c r="C533" s="21"/>
    </row>
    <row r="534" spans="3:3" s="19" customFormat="1">
      <c r="C534" s="21"/>
    </row>
    <row r="535" spans="3:3" s="19" customFormat="1">
      <c r="C535" s="21"/>
    </row>
    <row r="536" spans="3:3" s="19" customFormat="1">
      <c r="C536" s="21"/>
    </row>
    <row r="537" spans="3:3" s="19" customFormat="1">
      <c r="C537" s="21"/>
    </row>
    <row r="538" spans="3:3" s="19" customFormat="1">
      <c r="C538" s="21"/>
    </row>
    <row r="539" spans="3:3" s="19" customFormat="1">
      <c r="C539" s="21"/>
    </row>
    <row r="540" spans="3:3" s="19" customFormat="1">
      <c r="C540" s="21"/>
    </row>
    <row r="541" spans="3:3" s="19" customFormat="1">
      <c r="C541" s="21"/>
    </row>
    <row r="542" spans="3:3" s="19" customFormat="1">
      <c r="C542" s="21"/>
    </row>
    <row r="543" spans="3:3" s="19" customFormat="1">
      <c r="C543" s="21"/>
    </row>
    <row r="544" spans="3:3" s="19" customFormat="1">
      <c r="C544" s="21"/>
    </row>
    <row r="545" spans="3:3" s="19" customFormat="1">
      <c r="C545" s="21"/>
    </row>
    <row r="546" spans="3:3" s="19" customFormat="1">
      <c r="C546" s="21"/>
    </row>
    <row r="547" spans="3:3" s="19" customFormat="1">
      <c r="C547" s="21"/>
    </row>
    <row r="548" spans="3:3" s="19" customFormat="1">
      <c r="C548" s="21"/>
    </row>
    <row r="549" spans="3:3" s="19" customFormat="1">
      <c r="C549" s="21"/>
    </row>
    <row r="550" spans="3:3" s="19" customFormat="1">
      <c r="C550" s="21"/>
    </row>
    <row r="551" spans="3:3" s="19" customFormat="1">
      <c r="C551" s="21"/>
    </row>
    <row r="552" spans="3:3" s="19" customFormat="1">
      <c r="C552" s="21"/>
    </row>
    <row r="553" spans="3:3" s="19" customFormat="1">
      <c r="C553" s="21"/>
    </row>
    <row r="554" spans="3:3" s="19" customFormat="1">
      <c r="C554" s="21"/>
    </row>
    <row r="555" spans="3:3" s="19" customFormat="1">
      <c r="C555" s="21"/>
    </row>
    <row r="556" spans="3:3" s="19" customFormat="1">
      <c r="C556" s="21"/>
    </row>
    <row r="557" spans="3:3" s="19" customFormat="1">
      <c r="C557" s="21"/>
    </row>
    <row r="558" spans="3:3" s="19" customFormat="1">
      <c r="C558" s="21"/>
    </row>
    <row r="559" spans="3:3" s="19" customFormat="1">
      <c r="C559" s="21"/>
    </row>
    <row r="560" spans="3:3" s="19" customFormat="1">
      <c r="C560" s="21"/>
    </row>
    <row r="561" spans="3:3" s="19" customFormat="1">
      <c r="C561" s="21"/>
    </row>
    <row r="562" spans="3:3" s="19" customFormat="1">
      <c r="C562" s="21"/>
    </row>
    <row r="563" spans="3:3" s="19" customFormat="1">
      <c r="C563" s="21"/>
    </row>
    <row r="564" spans="3:3" s="19" customFormat="1">
      <c r="C564" s="21"/>
    </row>
    <row r="565" spans="3:3" s="19" customFormat="1">
      <c r="C565" s="21"/>
    </row>
    <row r="566" spans="3:3" s="19" customFormat="1">
      <c r="C566" s="21"/>
    </row>
    <row r="567" spans="3:3" s="19" customFormat="1">
      <c r="C567" s="21"/>
    </row>
    <row r="568" spans="3:3" s="19" customFormat="1">
      <c r="C568" s="21"/>
    </row>
    <row r="569" spans="3:3" s="19" customFormat="1">
      <c r="C569" s="21"/>
    </row>
    <row r="570" spans="3:3" s="19" customFormat="1">
      <c r="C570" s="21"/>
    </row>
    <row r="571" spans="3:3" s="19" customFormat="1">
      <c r="C571" s="21"/>
    </row>
    <row r="572" spans="3:3" s="19" customFormat="1">
      <c r="C572" s="21"/>
    </row>
    <row r="573" spans="3:3" s="19" customFormat="1">
      <c r="C573" s="21"/>
    </row>
    <row r="574" spans="3:3" s="19" customFormat="1">
      <c r="C574" s="21"/>
    </row>
    <row r="575" spans="3:3" s="19" customFormat="1">
      <c r="C575" s="21"/>
    </row>
    <row r="576" spans="3:3" s="19" customFormat="1">
      <c r="C576" s="21"/>
    </row>
    <row r="577" spans="3:3" s="19" customFormat="1">
      <c r="C577" s="21"/>
    </row>
    <row r="578" spans="3:3" s="19" customFormat="1">
      <c r="C578" s="21"/>
    </row>
    <row r="579" spans="3:3" s="19" customFormat="1">
      <c r="C579" s="21"/>
    </row>
    <row r="580" spans="3:3" s="19" customFormat="1">
      <c r="C580" s="21"/>
    </row>
    <row r="581" spans="3:3" s="19" customFormat="1">
      <c r="C581" s="21"/>
    </row>
    <row r="582" spans="3:3" s="19" customFormat="1">
      <c r="C582" s="21"/>
    </row>
    <row r="583" spans="3:3" s="19" customFormat="1">
      <c r="C583" s="21"/>
    </row>
    <row r="584" spans="3:3" s="19" customFormat="1">
      <c r="C584" s="21"/>
    </row>
    <row r="585" spans="3:3" s="19" customFormat="1">
      <c r="C585" s="21"/>
    </row>
    <row r="586" spans="3:3" s="19" customFormat="1">
      <c r="C586" s="21"/>
    </row>
    <row r="587" spans="3:3" s="19" customFormat="1">
      <c r="C587" s="21"/>
    </row>
    <row r="588" spans="3:3" s="19" customFormat="1">
      <c r="C588" s="21"/>
    </row>
    <row r="589" spans="3:3" s="19" customFormat="1">
      <c r="C589" s="21"/>
    </row>
    <row r="590" spans="3:3" s="19" customFormat="1">
      <c r="C590" s="21"/>
    </row>
    <row r="591" spans="3:3" s="19" customFormat="1">
      <c r="C591" s="21"/>
    </row>
    <row r="592" spans="3:3" s="19" customFormat="1">
      <c r="C592" s="21"/>
    </row>
    <row r="593" spans="3:3" s="19" customFormat="1">
      <c r="C593" s="21"/>
    </row>
    <row r="594" spans="3:3" s="19" customFormat="1">
      <c r="C594" s="21"/>
    </row>
    <row r="595" spans="3:3" s="19" customFormat="1">
      <c r="C595" s="21"/>
    </row>
    <row r="596" spans="3:3" s="19" customFormat="1">
      <c r="C596" s="21"/>
    </row>
    <row r="597" spans="3:3" s="19" customFormat="1">
      <c r="C597" s="21"/>
    </row>
    <row r="598" spans="3:3" s="19" customFormat="1">
      <c r="C598" s="21"/>
    </row>
    <row r="599" spans="3:3" s="19" customFormat="1">
      <c r="C599" s="21"/>
    </row>
  </sheetData>
  <sheetProtection sheet="1" objects="1" scenarios="1"/>
  <mergeCells count="5">
    <mergeCell ref="F9:H9"/>
    <mergeCell ref="D10:E10"/>
    <mergeCell ref="N9:P9"/>
    <mergeCell ref="L2:M2"/>
    <mergeCell ref="I2:J2"/>
  </mergeCells>
  <hyperlinks>
    <hyperlink ref="L2" location="Startseite!C7" display="zurück zur Startseite" xr:uid="{00000000-0004-0000-0700-000000000000}"/>
    <hyperlink ref="I2" location="Rentabilität!B8" display="zur Rentabilitätsberechnung" xr:uid="{00000000-0004-0000-0700-000001000000}"/>
    <hyperlink ref="I2:J2" location="Rentabilität!D11" display="zur Rentabilitätsberechnung" xr:uid="{00000000-0004-0000-0700-000002000000}"/>
  </hyperlinks>
  <printOptions horizontalCentered="1"/>
  <pageMargins left="0.23622047244094491" right="0.23622047244094491" top="0.78740157480314965" bottom="0.47244094488188981" header="0.51181102362204722" footer="0.31496062992125984"/>
  <pageSetup paperSize="9" scale="86"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720" r:id="rId4" name="Button 120">
              <controlPr defaultSize="0" print="0" autoFill="0" autoPict="0" macro="[0]!PersKostMitarbProdAusblenden">
                <anchor moveWithCells="1" sizeWithCells="1">
                  <from>
                    <xdr:col>6</xdr:col>
                    <xdr:colOff>304800</xdr:colOff>
                    <xdr:row>16</xdr:row>
                    <xdr:rowOff>133350</xdr:rowOff>
                  </from>
                  <to>
                    <xdr:col>6</xdr:col>
                    <xdr:colOff>304800</xdr:colOff>
                    <xdr:row>16</xdr:row>
                    <xdr:rowOff>133350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2111">
    <tabColor theme="4" tint="0.79998168889431442"/>
    <pageSetUpPr fitToPage="1"/>
  </sheetPr>
  <dimension ref="A1:AN599"/>
  <sheetViews>
    <sheetView showGridLines="0" zoomScaleNormal="100" workbookViewId="0">
      <selection activeCell="B15" sqref="B15"/>
    </sheetView>
  </sheetViews>
  <sheetFormatPr baseColWidth="10" defaultRowHeight="12.75" outlineLevelRow="1" outlineLevelCol="1"/>
  <cols>
    <col min="1" max="1" width="4.7109375" style="14" customWidth="1"/>
    <col min="2" max="2" width="35.28515625" style="14" customWidth="1"/>
    <col min="3" max="3" width="7.42578125" style="18" customWidth="1"/>
    <col min="4" max="4" width="8.5703125" style="14" customWidth="1"/>
    <col min="5" max="5" width="9.7109375" style="14" customWidth="1"/>
    <col min="6" max="6" width="10.140625" style="14" customWidth="1"/>
    <col min="7" max="7" width="8.42578125" style="14" customWidth="1"/>
    <col min="8" max="8" width="11.7109375" style="14" customWidth="1"/>
    <col min="9" max="9" width="15.85546875" style="14" customWidth="1"/>
    <col min="10" max="10" width="16" style="14" customWidth="1"/>
    <col min="11" max="11" width="15.42578125" style="14" customWidth="1"/>
    <col min="12" max="12" width="12.42578125" style="14" customWidth="1"/>
    <col min="13" max="13" width="14.85546875" style="14" customWidth="1"/>
    <col min="14" max="16" width="12" style="14" hidden="1" customWidth="1" outlineLevel="1"/>
    <col min="17" max="17" width="30.42578125" style="19" customWidth="1" collapsed="1"/>
    <col min="18" max="18" width="15.85546875" style="19" customWidth="1"/>
    <col min="19" max="40" width="11.42578125" style="19"/>
    <col min="41" max="16384" width="11.42578125" style="14"/>
  </cols>
  <sheetData>
    <row r="1" spans="1:40">
      <c r="Q1" s="14"/>
      <c r="R1" s="263"/>
      <c r="S1" s="263"/>
      <c r="T1" s="263"/>
      <c r="U1" s="263"/>
      <c r="V1" s="263"/>
      <c r="W1" s="263"/>
      <c r="X1" s="263"/>
      <c r="Y1" s="263"/>
      <c r="Z1" s="263"/>
      <c r="AA1" s="268"/>
      <c r="AB1" s="268"/>
      <c r="AC1" s="268"/>
      <c r="AD1" s="44"/>
      <c r="AE1" s="44"/>
      <c r="AF1" s="44"/>
      <c r="AG1" s="44"/>
      <c r="AH1" s="44"/>
      <c r="AI1" s="44"/>
      <c r="AJ1" s="44"/>
      <c r="AK1" s="44"/>
      <c r="AL1" s="44"/>
      <c r="AM1" s="44"/>
      <c r="AN1" s="44"/>
    </row>
    <row r="2" spans="1:40">
      <c r="I2" s="1090" t="s">
        <v>519</v>
      </c>
      <c r="J2" s="1091"/>
      <c r="L2" s="1088" t="s">
        <v>518</v>
      </c>
      <c r="M2" s="1089"/>
      <c r="Q2" s="263"/>
      <c r="R2" s="263"/>
      <c r="S2" s="263"/>
      <c r="T2" s="263"/>
      <c r="U2" s="263"/>
      <c r="V2" s="263"/>
      <c r="W2" s="263"/>
      <c r="X2" s="263"/>
      <c r="Y2" s="263"/>
      <c r="Z2" s="263"/>
      <c r="AA2" s="268"/>
      <c r="AB2" s="268"/>
      <c r="AC2" s="268"/>
      <c r="AD2" s="268"/>
      <c r="AE2" s="44"/>
      <c r="AF2" s="44"/>
      <c r="AG2" s="44"/>
      <c r="AH2" s="44"/>
      <c r="AI2" s="44"/>
      <c r="AJ2" s="44"/>
      <c r="AK2" s="44"/>
      <c r="AL2" s="44"/>
      <c r="AM2" s="44"/>
      <c r="AN2" s="44"/>
    </row>
    <row r="3" spans="1:40">
      <c r="Q3" s="14"/>
      <c r="R3" s="263"/>
      <c r="S3" s="263"/>
      <c r="T3" s="263"/>
      <c r="U3" s="263"/>
      <c r="V3" s="263"/>
      <c r="W3" s="263"/>
      <c r="X3" s="263"/>
      <c r="Y3" s="263"/>
      <c r="Z3" s="263"/>
      <c r="AA3" s="268"/>
      <c r="AB3" s="268"/>
      <c r="AC3" s="268"/>
      <c r="AD3" s="44"/>
      <c r="AE3" s="44"/>
      <c r="AF3" s="44"/>
      <c r="AG3" s="44"/>
      <c r="AH3" s="44"/>
      <c r="AI3" s="44"/>
      <c r="AJ3" s="44"/>
      <c r="AK3" s="44"/>
      <c r="AL3" s="44"/>
      <c r="AM3" s="44"/>
      <c r="AN3" s="44"/>
    </row>
    <row r="4" spans="1:40" ht="16.5" customHeight="1">
      <c r="A4" s="117" t="str">
        <f xml:space="preserve"> CONCATENATE( "Personalkosten 3. Jahr des Unternehmens:  ", Startseite!C14)</f>
        <v xml:space="preserve">Personalkosten 3. Jahr des Unternehmens:  </v>
      </c>
      <c r="B4" s="258"/>
      <c r="C4" s="259"/>
      <c r="D4" s="258"/>
      <c r="E4" s="258"/>
      <c r="F4" s="258"/>
      <c r="G4" s="258"/>
      <c r="H4" s="258"/>
      <c r="I4" s="260" t="str">
        <f>IF(Startseite!D16=0,"","         Planungszeitraum:")</f>
        <v xml:space="preserve">         Planungszeitraum:</v>
      </c>
      <c r="J4" s="260"/>
      <c r="K4" s="261">
        <f>IF(Startseite!D16="","",'Personalkosten 2. Jahr'!M4+30)</f>
        <v>46398</v>
      </c>
      <c r="L4" s="348" t="s">
        <v>197</v>
      </c>
      <c r="M4" s="261">
        <f>IF(K4="","",K4+330)</f>
        <v>46728</v>
      </c>
      <c r="N4" s="258"/>
      <c r="O4" s="258"/>
      <c r="P4" s="258"/>
      <c r="Q4" s="263"/>
      <c r="R4" s="263"/>
      <c r="S4" s="263"/>
      <c r="T4" s="263"/>
      <c r="U4" s="263"/>
      <c r="V4" s="263"/>
      <c r="W4" s="263"/>
      <c r="X4" s="263"/>
      <c r="Y4" s="263"/>
      <c r="Z4" s="263"/>
      <c r="AA4" s="268"/>
      <c r="AB4" s="268"/>
      <c r="AC4" s="268"/>
      <c r="AD4" s="972"/>
      <c r="AE4" s="973"/>
      <c r="AF4" s="973"/>
      <c r="AG4" s="973"/>
      <c r="AH4" s="44"/>
      <c r="AI4" s="44"/>
      <c r="AJ4" s="44"/>
      <c r="AK4" s="44"/>
      <c r="AL4" s="44"/>
      <c r="AM4" s="44"/>
      <c r="AN4" s="44"/>
    </row>
    <row r="5" spans="1:40" ht="25.5">
      <c r="A5" s="265"/>
      <c r="B5" s="258"/>
      <c r="C5" s="259"/>
      <c r="D5" s="258"/>
      <c r="E5" s="258"/>
      <c r="F5" s="260"/>
      <c r="G5" s="260"/>
      <c r="H5" s="260"/>
      <c r="I5" s="258"/>
      <c r="J5" s="266"/>
      <c r="K5" s="262"/>
      <c r="L5" s="267"/>
      <c r="M5" s="258"/>
      <c r="N5" s="258"/>
      <c r="O5" s="258"/>
      <c r="P5" s="258"/>
      <c r="Q5" s="14"/>
      <c r="R5" s="263"/>
      <c r="S5" s="263"/>
      <c r="T5" s="263"/>
      <c r="U5" s="263"/>
      <c r="V5" s="263"/>
      <c r="W5" s="263"/>
      <c r="X5" s="263"/>
      <c r="Y5" s="263"/>
      <c r="Z5" s="263"/>
      <c r="AA5" s="268"/>
      <c r="AB5" s="268"/>
      <c r="AC5" s="268"/>
      <c r="AD5" s="972" t="s">
        <v>183</v>
      </c>
      <c r="AE5" s="973"/>
      <c r="AF5" s="973"/>
      <c r="AG5" s="973">
        <f>$P$39</f>
        <v>0</v>
      </c>
      <c r="AH5" s="44"/>
      <c r="AI5" s="44"/>
      <c r="AJ5" s="44"/>
      <c r="AK5" s="44"/>
      <c r="AL5" s="44"/>
      <c r="AM5" s="44"/>
      <c r="AN5" s="44"/>
    </row>
    <row r="6" spans="1:40" ht="20.100000000000001" customHeight="1">
      <c r="A6" s="258"/>
      <c r="B6" s="258"/>
      <c r="C6" s="259"/>
      <c r="D6" s="258"/>
      <c r="E6" s="258"/>
      <c r="F6" s="258"/>
      <c r="G6" s="270" t="s">
        <v>10</v>
      </c>
      <c r="H6" s="258"/>
      <c r="I6" s="258"/>
      <c r="J6" s="880">
        <f>1+0.073+0.0045+0.01525+0.093+0.0125+0.0006+0.035+0.0047</f>
        <v>1.2385499999999996</v>
      </c>
      <c r="K6" s="258"/>
      <c r="L6" s="258"/>
      <c r="M6" s="258"/>
      <c r="N6" s="258"/>
      <c r="O6" s="258"/>
      <c r="P6" s="258"/>
      <c r="Q6" s="264"/>
      <c r="R6" s="263"/>
      <c r="S6" s="263"/>
      <c r="T6" s="263"/>
      <c r="U6" s="263"/>
      <c r="V6" s="263"/>
      <c r="W6" s="263"/>
      <c r="X6" s="263"/>
      <c r="Y6" s="263"/>
      <c r="Z6" s="263"/>
      <c r="AA6" s="268"/>
      <c r="AB6" s="268"/>
      <c r="AC6" s="268"/>
      <c r="AD6" s="972" t="s">
        <v>259</v>
      </c>
      <c r="AE6" s="973"/>
      <c r="AF6" s="973"/>
      <c r="AG6" s="973">
        <f>Rentabilität!$I$21</f>
        <v>0</v>
      </c>
      <c r="AH6" s="44"/>
      <c r="AI6" s="44"/>
      <c r="AJ6" s="44"/>
      <c r="AK6" s="44"/>
      <c r="AL6" s="44"/>
      <c r="AM6" s="44"/>
      <c r="AN6" s="44"/>
    </row>
    <row r="7" spans="1:40" ht="20.100000000000001" customHeight="1">
      <c r="A7" s="258"/>
      <c r="B7" s="258"/>
      <c r="C7" s="259"/>
      <c r="D7" s="258"/>
      <c r="E7" s="258"/>
      <c r="F7" s="258"/>
      <c r="G7" s="270" t="s">
        <v>323</v>
      </c>
      <c r="H7" s="271"/>
      <c r="I7" s="258"/>
      <c r="J7" s="272">
        <f>1+0.13+0.15+0.009+0.0024+0.0006+0.02</f>
        <v>1.3119999999999996</v>
      </c>
      <c r="K7" s="258"/>
      <c r="L7" s="258"/>
      <c r="M7" s="258"/>
      <c r="N7" s="258"/>
      <c r="O7" s="258"/>
      <c r="P7" s="258"/>
      <c r="Q7" s="14"/>
      <c r="R7" s="263"/>
      <c r="S7" s="263"/>
      <c r="T7" s="263"/>
      <c r="U7" s="263"/>
      <c r="V7" s="263"/>
      <c r="W7" s="263"/>
      <c r="X7" s="263"/>
      <c r="Y7" s="263"/>
      <c r="Z7" s="263"/>
      <c r="AA7" s="268"/>
      <c r="AB7" s="268"/>
      <c r="AC7" s="268"/>
      <c r="AD7" s="972" t="s">
        <v>186</v>
      </c>
      <c r="AE7" s="973"/>
      <c r="AF7" s="973"/>
      <c r="AG7" s="973">
        <f>Rentabilität!$I$22</f>
        <v>0</v>
      </c>
      <c r="AH7" s="44"/>
      <c r="AI7" s="44"/>
      <c r="AJ7" s="44"/>
      <c r="AK7" s="44"/>
      <c r="AL7" s="44"/>
      <c r="AM7" s="44"/>
      <c r="AN7" s="44"/>
    </row>
    <row r="8" spans="1:40">
      <c r="A8" s="258"/>
      <c r="B8" s="258"/>
      <c r="C8" s="259"/>
      <c r="D8" s="258"/>
      <c r="E8" s="258"/>
      <c r="F8" s="258"/>
      <c r="G8" s="258"/>
      <c r="H8" s="258"/>
      <c r="I8" s="258"/>
      <c r="J8" s="258"/>
      <c r="K8" s="258"/>
      <c r="L8" s="258"/>
      <c r="M8" s="258"/>
      <c r="N8" s="258"/>
      <c r="O8" s="258"/>
      <c r="P8" s="258"/>
      <c r="Q8" s="263"/>
      <c r="R8" s="263"/>
      <c r="S8" s="263"/>
      <c r="T8" s="263"/>
      <c r="U8" s="263"/>
      <c r="V8" s="263"/>
      <c r="W8" s="263"/>
      <c r="X8" s="263"/>
      <c r="Y8" s="263"/>
      <c r="Z8" s="263"/>
      <c r="AA8" s="268"/>
      <c r="AB8" s="268"/>
      <c r="AC8" s="268"/>
      <c r="AD8" s="972" t="s">
        <v>185</v>
      </c>
      <c r="AE8" s="973"/>
      <c r="AF8" s="973"/>
      <c r="AG8" s="973" t="str">
        <f>IF((AG6-AG7)&lt;0,0,IF(AG5=0,"",(AG6-AG7)/AG5))</f>
        <v/>
      </c>
      <c r="AH8" s="44"/>
      <c r="AI8" s="44"/>
      <c r="AJ8" s="44"/>
      <c r="AK8" s="44"/>
      <c r="AL8" s="44"/>
      <c r="AM8" s="44"/>
      <c r="AN8" s="44"/>
    </row>
    <row r="9" spans="1:40" ht="23.25" customHeight="1">
      <c r="A9" s="274"/>
      <c r="B9" s="274"/>
      <c r="C9" s="349"/>
      <c r="D9" s="276"/>
      <c r="E9" s="277"/>
      <c r="F9" s="1080" t="s">
        <v>53</v>
      </c>
      <c r="G9" s="1081"/>
      <c r="H9" s="1082"/>
      <c r="I9" s="258"/>
      <c r="J9" s="258"/>
      <c r="K9" s="258"/>
      <c r="L9" s="258"/>
      <c r="M9" s="258"/>
      <c r="N9" s="1085" t="s">
        <v>198</v>
      </c>
      <c r="O9" s="1086"/>
      <c r="P9" s="1087"/>
      <c r="Q9" s="263"/>
      <c r="R9" s="263"/>
      <c r="S9" s="263"/>
      <c r="T9" s="263"/>
      <c r="U9" s="263"/>
      <c r="V9" s="263"/>
      <c r="W9" s="263"/>
      <c r="X9" s="263"/>
      <c r="Y9" s="263"/>
      <c r="Z9" s="263"/>
      <c r="AA9" s="268"/>
      <c r="AB9" s="268"/>
      <c r="AC9" s="268"/>
      <c r="AD9" s="972" t="s">
        <v>184</v>
      </c>
      <c r="AE9" s="973"/>
      <c r="AF9" s="973"/>
      <c r="AG9" s="973"/>
      <c r="AH9" s="44"/>
      <c r="AI9" s="44"/>
      <c r="AJ9" s="44"/>
      <c r="AK9" s="44"/>
      <c r="AL9" s="44"/>
      <c r="AM9" s="44"/>
      <c r="AN9" s="44"/>
    </row>
    <row r="10" spans="1:40">
      <c r="A10" s="278" t="s">
        <v>14</v>
      </c>
      <c r="B10" s="279"/>
      <c r="C10" s="280" t="s">
        <v>178</v>
      </c>
      <c r="D10" s="1083" t="s">
        <v>13</v>
      </c>
      <c r="E10" s="1084"/>
      <c r="F10" s="281" t="s">
        <v>51</v>
      </c>
      <c r="G10" s="281" t="s">
        <v>128</v>
      </c>
      <c r="H10" s="282" t="s">
        <v>50</v>
      </c>
      <c r="I10" s="283" t="s">
        <v>199</v>
      </c>
      <c r="J10" s="283" t="s">
        <v>200</v>
      </c>
      <c r="K10" s="283" t="s">
        <v>11</v>
      </c>
      <c r="L10" s="283" t="s">
        <v>12</v>
      </c>
      <c r="M10" s="283" t="s">
        <v>2</v>
      </c>
      <c r="N10" s="281" t="s">
        <v>178</v>
      </c>
      <c r="O10" s="281" t="s">
        <v>179</v>
      </c>
      <c r="P10" s="281" t="s">
        <v>181</v>
      </c>
      <c r="Q10" s="263"/>
      <c r="R10" s="263"/>
      <c r="S10" s="263"/>
      <c r="T10" s="263"/>
      <c r="U10" s="263"/>
      <c r="V10" s="263"/>
      <c r="W10" s="263"/>
      <c r="X10" s="263"/>
      <c r="Y10" s="263"/>
      <c r="Z10" s="263"/>
      <c r="AA10" s="268"/>
      <c r="AB10" s="268"/>
      <c r="AC10" s="268"/>
      <c r="AD10" s="268"/>
      <c r="AE10" s="44"/>
      <c r="AF10" s="44"/>
      <c r="AG10" s="44"/>
      <c r="AH10" s="44"/>
      <c r="AI10" s="44"/>
      <c r="AJ10" s="44"/>
      <c r="AK10" s="44"/>
      <c r="AL10" s="44"/>
      <c r="AM10" s="44"/>
      <c r="AN10" s="44"/>
    </row>
    <row r="11" spans="1:40">
      <c r="A11" s="284"/>
      <c r="B11" s="284"/>
      <c r="C11" s="285"/>
      <c r="D11" s="286" t="s">
        <v>16</v>
      </c>
      <c r="E11" s="286"/>
      <c r="F11" s="287" t="s">
        <v>36</v>
      </c>
      <c r="G11" s="288" t="s">
        <v>129</v>
      </c>
      <c r="H11" s="289" t="s">
        <v>29</v>
      </c>
      <c r="I11" s="290" t="s">
        <v>29</v>
      </c>
      <c r="J11" s="290" t="s">
        <v>29</v>
      </c>
      <c r="K11" s="290" t="s">
        <v>201</v>
      </c>
      <c r="L11" s="290" t="s">
        <v>15</v>
      </c>
      <c r="M11" s="290" t="s">
        <v>37</v>
      </c>
      <c r="N11" s="287" t="s">
        <v>202</v>
      </c>
      <c r="O11" s="287" t="s">
        <v>180</v>
      </c>
      <c r="P11" s="287" t="s">
        <v>182</v>
      </c>
      <c r="Q11" s="263"/>
      <c r="R11" s="263"/>
      <c r="S11" s="263"/>
      <c r="T11" s="263"/>
      <c r="U11" s="263"/>
      <c r="V11" s="263"/>
      <c r="W11" s="263"/>
      <c r="X11" s="263"/>
      <c r="Y11" s="263"/>
      <c r="Z11" s="263"/>
      <c r="AA11" s="268"/>
      <c r="AB11" s="268"/>
      <c r="AC11" s="268"/>
      <c r="AD11" s="268"/>
      <c r="AE11" s="44"/>
      <c r="AF11" s="44"/>
      <c r="AG11" s="44"/>
      <c r="AH11" s="44"/>
      <c r="AI11" s="44"/>
      <c r="AJ11" s="44"/>
      <c r="AK11" s="44"/>
      <c r="AL11" s="44"/>
      <c r="AM11" s="44"/>
      <c r="AN11" s="44"/>
    </row>
    <row r="12" spans="1:40" ht="12.75" customHeight="1">
      <c r="A12" s="284"/>
      <c r="B12" s="291" t="s">
        <v>373</v>
      </c>
      <c r="C12" s="285"/>
      <c r="D12" s="290" t="s">
        <v>203</v>
      </c>
      <c r="E12" s="290" t="s">
        <v>204</v>
      </c>
      <c r="F12" s="292" t="s">
        <v>102</v>
      </c>
      <c r="G12" s="288" t="s">
        <v>130</v>
      </c>
      <c r="H12" s="289" t="s">
        <v>102</v>
      </c>
      <c r="I12" s="290" t="s">
        <v>205</v>
      </c>
      <c r="J12" s="290" t="s">
        <v>189</v>
      </c>
      <c r="K12" s="290" t="s">
        <v>72</v>
      </c>
      <c r="L12" s="290" t="s">
        <v>102</v>
      </c>
      <c r="M12" s="290" t="s">
        <v>102</v>
      </c>
      <c r="N12" s="287" t="s">
        <v>206</v>
      </c>
      <c r="O12" s="287" t="s">
        <v>72</v>
      </c>
      <c r="P12" s="287"/>
      <c r="Q12" s="263"/>
      <c r="R12" s="263"/>
      <c r="S12" s="263"/>
      <c r="T12" s="263"/>
      <c r="U12" s="263"/>
      <c r="V12" s="263"/>
      <c r="W12" s="263"/>
      <c r="X12" s="263"/>
      <c r="Y12" s="263"/>
      <c r="Z12" s="263"/>
      <c r="AA12" s="268"/>
      <c r="AB12" s="268"/>
      <c r="AC12" s="268"/>
      <c r="AD12" s="268"/>
      <c r="AE12" s="44"/>
      <c r="AF12" s="44"/>
      <c r="AG12" s="44"/>
      <c r="AH12" s="44"/>
      <c r="AI12" s="44"/>
      <c r="AJ12" s="44"/>
      <c r="AK12" s="44"/>
      <c r="AL12" s="44"/>
      <c r="AM12" s="44"/>
      <c r="AN12" s="44"/>
    </row>
    <row r="13" spans="1:40" ht="12.75" customHeight="1">
      <c r="A13" s="284"/>
      <c r="B13" s="284"/>
      <c r="C13" s="285"/>
      <c r="D13" s="290" t="s">
        <v>207</v>
      </c>
      <c r="E13" s="293" t="s">
        <v>207</v>
      </c>
      <c r="F13" s="292"/>
      <c r="G13" s="288"/>
      <c r="H13" s="289"/>
      <c r="I13" s="290" t="s">
        <v>102</v>
      </c>
      <c r="J13" s="290" t="s">
        <v>102</v>
      </c>
      <c r="K13" s="290"/>
      <c r="L13" s="290"/>
      <c r="M13" s="290"/>
      <c r="N13" s="287"/>
      <c r="O13" s="287"/>
      <c r="P13" s="287"/>
      <c r="Q13" s="263"/>
      <c r="R13" s="263"/>
      <c r="S13" s="263"/>
      <c r="T13" s="263"/>
      <c r="U13" s="263"/>
      <c r="V13" s="263"/>
      <c r="W13" s="263"/>
      <c r="X13" s="263"/>
      <c r="Y13" s="263"/>
      <c r="Z13" s="263"/>
      <c r="AA13" s="268"/>
      <c r="AB13" s="268"/>
      <c r="AC13" s="268"/>
      <c r="AD13" s="268"/>
      <c r="AE13" s="44"/>
      <c r="AF13" s="44"/>
      <c r="AG13" s="44"/>
      <c r="AH13" s="44"/>
      <c r="AI13" s="44"/>
      <c r="AJ13" s="44"/>
      <c r="AK13" s="44"/>
      <c r="AL13" s="44"/>
      <c r="AM13" s="44"/>
      <c r="AN13" s="44"/>
    </row>
    <row r="14" spans="1:40" ht="12.75" customHeight="1">
      <c r="A14" s="294"/>
      <c r="B14" s="294"/>
      <c r="C14" s="295"/>
      <c r="D14" s="296"/>
      <c r="E14" s="297"/>
      <c r="F14" s="298"/>
      <c r="G14" s="298"/>
      <c r="H14" s="299"/>
      <c r="I14" s="296"/>
      <c r="J14" s="296"/>
      <c r="K14" s="296"/>
      <c r="L14" s="296"/>
      <c r="M14" s="296"/>
      <c r="N14" s="300"/>
      <c r="O14" s="300"/>
      <c r="P14" s="300"/>
      <c r="Q14" s="263"/>
      <c r="R14" s="263"/>
      <c r="S14" s="263"/>
      <c r="T14" s="263"/>
      <c r="U14" s="263"/>
      <c r="V14" s="263"/>
      <c r="W14" s="263"/>
      <c r="X14" s="263"/>
      <c r="Y14" s="263"/>
      <c r="Z14" s="263"/>
      <c r="AA14" s="268"/>
      <c r="AB14" s="268"/>
      <c r="AC14" s="268"/>
      <c r="AD14" s="268"/>
      <c r="AE14" s="44"/>
      <c r="AF14" s="44"/>
      <c r="AG14" s="44"/>
      <c r="AH14" s="44"/>
      <c r="AI14" s="44"/>
      <c r="AJ14" s="44"/>
      <c r="AK14" s="44"/>
      <c r="AL14" s="44"/>
      <c r="AM14" s="44"/>
      <c r="AN14" s="44"/>
    </row>
    <row r="15" spans="1:40" ht="20.100000000000001" customHeight="1">
      <c r="A15" s="284">
        <v>1</v>
      </c>
      <c r="B15" s="870"/>
      <c r="C15" s="871"/>
      <c r="D15" s="872"/>
      <c r="E15" s="873"/>
      <c r="F15" s="809"/>
      <c r="G15" s="812"/>
      <c r="H15" s="811"/>
      <c r="I15" s="301">
        <f t="shared" ref="I15:I20" si="0">IF(C15=0,0,IF(C15&gt;=1,IF(AND(OR(F15&gt;=1,G15&gt;=1), H15&gt;1),"Lohn/Gehalt ???",C15*IF(F15="",H15,F15*G15*4.33))))</f>
        <v>0</v>
      </c>
      <c r="J15" s="302">
        <f>IF(C15="",0,(IF(I15/C15&lt;451,I15*J$7,I15*J$6)))</f>
        <v>0</v>
      </c>
      <c r="K15" s="875"/>
      <c r="L15" s="813"/>
      <c r="M15" s="303">
        <f>IF(AND(D15="",E15=""),J15*12+K15*J15+L15*IF(I15&lt;401,J$7,J$6),IF(OR(D15="",E15="",D15=0,E15=0,D15&gt;E15),0,J15*(E15-D15+1)+J15*K15+L15*IF(I15&lt;401,J$7,J$6)))</f>
        <v>0</v>
      </c>
      <c r="N15" s="304">
        <f t="shared" ref="N15:N37" si="1">$C15*(IF($D15="",1,IF($D15="bis",$E15/12,IF($D15="ab",(12-$E15+1)/12,((E15+1)-D15)/12))))</f>
        <v>0</v>
      </c>
      <c r="O15" s="879"/>
      <c r="P15" s="305">
        <f t="shared" ref="P15:P36" si="2">N15*O15</f>
        <v>0</v>
      </c>
      <c r="Q15" s="25" t="str">
        <f>IF(AND(Z15="ja",AA15=""),"Vervollständigen Sie bitte die Eingaben zur zeitlichen Einschränkung in Spalten D - E",IF(AND(Z15="",AA15="ja"),"Bitte wählen Sie in den Spalten F - H zwischen Bruttolohn pro Stunde und Bruttogehalt pro Monat",IF(AND(Z15="ja",AA15="ja"),"Überprüfen Sie die Eingaben zur zeitlichen Einschränkung sowie zur Lohn-/Gehaltsangabe","")))</f>
        <v/>
      </c>
      <c r="R15" s="264"/>
      <c r="S15" s="263"/>
      <c r="T15" s="263"/>
      <c r="U15" s="263"/>
      <c r="V15" s="790"/>
      <c r="W15" s="263"/>
      <c r="X15" s="790" t="str">
        <f>IF(ISERROR(M15),"",IF(AND($C15&gt;0,$J15&gt;0,$J15&lt;=$C15*$J$7*450,$M15&gt;$C15*7085),"Überprüfe ggf. Minijob(s)",""))</f>
        <v/>
      </c>
      <c r="Y15" s="263"/>
      <c r="Z15" s="789" t="str">
        <f t="shared" ref="Z15:Z38" si="3">IF(AND($D15="",$E15=""),"",IF(OR($D15="",$E15="",$D15=0,$E15=0,$D15&gt;$E15),"ja",""))</f>
        <v/>
      </c>
      <c r="AA15" s="789" t="str">
        <f t="shared" ref="AA15:AA38" si="4">IF(OR(AND(F15&gt;0,G15&gt;0,H15&gt;0),AND(F15&gt;0,H15&gt;0),AND(G15&gt;0,H15&gt;0)),"ja","")</f>
        <v/>
      </c>
      <c r="AB15" s="268"/>
      <c r="AC15" s="268"/>
      <c r="AD15" s="268"/>
      <c r="AE15" s="44"/>
      <c r="AF15" s="44"/>
      <c r="AG15" s="44"/>
      <c r="AH15" s="44"/>
      <c r="AI15" s="44"/>
      <c r="AJ15" s="44"/>
      <c r="AK15" s="44"/>
      <c r="AL15" s="44"/>
      <c r="AM15" s="44"/>
      <c r="AN15" s="44"/>
    </row>
    <row r="16" spans="1:40" ht="20.100000000000001" customHeight="1">
      <c r="A16" s="284">
        <v>2</v>
      </c>
      <c r="B16" s="870"/>
      <c r="C16" s="871"/>
      <c r="D16" s="872"/>
      <c r="E16" s="873"/>
      <c r="F16" s="809"/>
      <c r="G16" s="812"/>
      <c r="H16" s="811"/>
      <c r="I16" s="310">
        <f t="shared" si="0"/>
        <v>0</v>
      </c>
      <c r="J16" s="302">
        <f>IF(C16="",0,(IF(I16/C16&lt;451,I16*J$7,I16*J$6)))</f>
        <v>0</v>
      </c>
      <c r="K16" s="875"/>
      <c r="L16" s="813"/>
      <c r="M16" s="303">
        <f t="shared" ref="M16:M38" si="5">IF(AND(D16="",E16=""),J16*12+K16*J16+L16*IF(I16&lt;401,J$7,J$6),IF(OR(D16="",E16="",D16=0,E16=0,D16&gt;E16),0,J16*(E16-D16+1)+J16*K16+L16*IF(I16&lt;401,J$7,J$6)))</f>
        <v>0</v>
      </c>
      <c r="N16" s="304">
        <f t="shared" si="1"/>
        <v>0</v>
      </c>
      <c r="O16" s="879"/>
      <c r="P16" s="305">
        <f t="shared" si="2"/>
        <v>0</v>
      </c>
      <c r="Q16" s="25" t="str">
        <f>IF(AND(Z16="ja",AA16=""),"Vervollständigen Sie bitte die Eingaben zur zeitlichen Einschränkung in Spalten D - E",IF(AND(Z16="",AA16="ja"),"Bitte wählen Sie in den Spalten F - H zwischen Bruttolohn pro Stunde und Bruttogehalt pro Monat",IF(AND(Z16="ja",AA16="ja"),"Überprüfen Sie die Eingaben zur zeitlichen Einschränkung sowie zur Lohn-/Gehaltsangabe","")))</f>
        <v/>
      </c>
      <c r="R16" s="264"/>
      <c r="S16" s="263"/>
      <c r="T16" s="263"/>
      <c r="U16" s="263"/>
      <c r="V16" s="790"/>
      <c r="W16" s="263"/>
      <c r="X16" s="790" t="str">
        <f t="shared" ref="X16:X38" si="6">IF(ISERROR(M16),"",IF(AND($C16&gt;0,$J16&gt;0,$J16&lt;=$C16*$J$7*450,$M16&gt;$C16*7085),"Überprüfe ggf. Minijob(s)",""))</f>
        <v/>
      </c>
      <c r="Y16" s="263"/>
      <c r="Z16" s="789" t="str">
        <f t="shared" si="3"/>
        <v/>
      </c>
      <c r="AA16" s="789" t="str">
        <f t="shared" si="4"/>
        <v/>
      </c>
      <c r="AB16" s="268"/>
      <c r="AC16" s="268"/>
      <c r="AD16" s="268"/>
      <c r="AE16" s="44"/>
      <c r="AF16" s="44"/>
      <c r="AG16" s="44"/>
      <c r="AH16" s="44"/>
      <c r="AI16" s="44"/>
      <c r="AJ16" s="44"/>
      <c r="AK16" s="44"/>
      <c r="AL16" s="44"/>
      <c r="AM16" s="44"/>
      <c r="AN16" s="44"/>
    </row>
    <row r="17" spans="1:40" ht="20.100000000000001" customHeight="1">
      <c r="A17" s="284">
        <v>3</v>
      </c>
      <c r="B17" s="870"/>
      <c r="C17" s="871"/>
      <c r="D17" s="872"/>
      <c r="E17" s="873"/>
      <c r="F17" s="812"/>
      <c r="G17" s="811"/>
      <c r="H17" s="811"/>
      <c r="I17" s="310">
        <f t="shared" si="0"/>
        <v>0</v>
      </c>
      <c r="J17" s="302">
        <f>IF(C17="",0,(IF(I17/C17&lt;451,I17*J$7,I17*J$6)))</f>
        <v>0</v>
      </c>
      <c r="K17" s="875"/>
      <c r="L17" s="813"/>
      <c r="M17" s="303">
        <f t="shared" si="5"/>
        <v>0</v>
      </c>
      <c r="N17" s="304">
        <f t="shared" si="1"/>
        <v>0</v>
      </c>
      <c r="O17" s="879"/>
      <c r="P17" s="305">
        <f t="shared" si="2"/>
        <v>0</v>
      </c>
      <c r="Q17" s="25" t="str">
        <f>IF(AND(Z17="ja",AA17=""),"Vervollständigen Sie bitte die Eingaben zur zeitlichen Einschränkung in Spalten D - E",IF(AND(Z17="",AA17="ja"),"Bitte wählen Sie in den Spalten F - H zwischen Bruttolohn pro Stunde und Bruttogehalt pro Monat",IF(AND(Z17="ja",AA17="ja"),"Überprüfen Sie die Eingaben zur zeitlichen Einschränkung sowie zur Lohn-/Gehaltsangabe","")))</f>
        <v/>
      </c>
      <c r="R17" s="264"/>
      <c r="S17" s="263"/>
      <c r="T17" s="263"/>
      <c r="U17" s="263"/>
      <c r="V17" s="790"/>
      <c r="W17" s="263"/>
      <c r="X17" s="790" t="str">
        <f t="shared" si="6"/>
        <v/>
      </c>
      <c r="Y17" s="263"/>
      <c r="Z17" s="789" t="str">
        <f t="shared" si="3"/>
        <v/>
      </c>
      <c r="AA17" s="789" t="str">
        <f t="shared" si="4"/>
        <v/>
      </c>
      <c r="AB17" s="268"/>
      <c r="AC17" s="268"/>
      <c r="AD17" s="268"/>
      <c r="AE17" s="44"/>
      <c r="AF17" s="44"/>
      <c r="AG17" s="44"/>
      <c r="AH17" s="44"/>
      <c r="AI17" s="44"/>
      <c r="AJ17" s="44"/>
      <c r="AK17" s="44"/>
      <c r="AL17" s="44"/>
      <c r="AM17" s="44"/>
      <c r="AN17" s="44"/>
    </row>
    <row r="18" spans="1:40" ht="20.100000000000001" customHeight="1">
      <c r="A18" s="284">
        <v>4</v>
      </c>
      <c r="B18" s="874"/>
      <c r="C18" s="871"/>
      <c r="D18" s="872"/>
      <c r="E18" s="873"/>
      <c r="F18" s="812"/>
      <c r="G18" s="811"/>
      <c r="H18" s="811"/>
      <c r="I18" s="310">
        <f t="shared" si="0"/>
        <v>0</v>
      </c>
      <c r="J18" s="302">
        <f>IF(C18="",0,(IF(I18/C18&lt;451,I18*J$7,I18*J$6)))</f>
        <v>0</v>
      </c>
      <c r="K18" s="875"/>
      <c r="L18" s="813"/>
      <c r="M18" s="303">
        <f t="shared" si="5"/>
        <v>0</v>
      </c>
      <c r="N18" s="304">
        <f t="shared" si="1"/>
        <v>0</v>
      </c>
      <c r="O18" s="879"/>
      <c r="P18" s="305">
        <f t="shared" si="2"/>
        <v>0</v>
      </c>
      <c r="Q18" s="25" t="str">
        <f>IF(AND(Z18="ja",AA18=""),"Vervollständigen Sie bitte die Eingaben zur zeitlichen Einschränkung in Spalten D - E",IF(AND(Z18="",AA18="ja"),"Bitte wählen Sie in den Spalten F - H zwischen Bruttolohn pro Stunde und Bruttogehalt pro Monat",IF(AND(Z18="ja",AA18="ja"),"Überprüfen Sie die Eingaben zur zeitlichen Einschränkung sowie zur Lohn-/Gehaltsangabe","")))</f>
        <v/>
      </c>
      <c r="R18" s="264"/>
      <c r="S18" s="263"/>
      <c r="T18" s="263"/>
      <c r="U18" s="263"/>
      <c r="V18" s="790"/>
      <c r="W18" s="263"/>
      <c r="X18" s="790" t="str">
        <f t="shared" si="6"/>
        <v/>
      </c>
      <c r="Y18" s="263"/>
      <c r="Z18" s="789" t="str">
        <f t="shared" si="3"/>
        <v/>
      </c>
      <c r="AA18" s="789" t="str">
        <f t="shared" si="4"/>
        <v/>
      </c>
      <c r="AB18" s="268"/>
      <c r="AC18" s="268"/>
      <c r="AD18" s="268"/>
      <c r="AE18" s="44"/>
      <c r="AF18" s="44"/>
      <c r="AG18" s="44"/>
      <c r="AH18" s="44"/>
      <c r="AI18" s="44"/>
      <c r="AJ18" s="44"/>
      <c r="AK18" s="44"/>
      <c r="AL18" s="44"/>
      <c r="AM18" s="44"/>
      <c r="AN18" s="44"/>
    </row>
    <row r="19" spans="1:40" ht="20.100000000000001" customHeight="1">
      <c r="A19" s="284">
        <v>5</v>
      </c>
      <c r="B19" s="874"/>
      <c r="C19" s="871"/>
      <c r="D19" s="872"/>
      <c r="E19" s="873"/>
      <c r="F19" s="812"/>
      <c r="G19" s="811"/>
      <c r="H19" s="811"/>
      <c r="I19" s="310">
        <f t="shared" si="0"/>
        <v>0</v>
      </c>
      <c r="J19" s="302">
        <f>IF(C19*H19&lt;C19*451,I19*J$7,I19*J$6)</f>
        <v>0</v>
      </c>
      <c r="K19" s="875"/>
      <c r="L19" s="813"/>
      <c r="M19" s="303">
        <f t="shared" si="5"/>
        <v>0</v>
      </c>
      <c r="N19" s="304">
        <f t="shared" si="1"/>
        <v>0</v>
      </c>
      <c r="O19" s="879"/>
      <c r="P19" s="305">
        <f t="shared" si="2"/>
        <v>0</v>
      </c>
      <c r="Q19" s="25" t="str">
        <f>IF(AND(Z19="ja",AA19=""),"Vervollständigen Sie bitte die Eingaben zur zeitlichen Einschränkung in Spalten D - E",IF(AND(Z19="",AA19="ja"),"Bitte wählen Sie in den Spalten F - H zwischen Bruttolohn pro Stunde und Bruttogehalt pro Monat",IF(AND(Z19="ja",AA19="ja"),"Überprüfen Sie die Eingaben zur zeitlichen Einschränkung sowie zur Lohn-/Gehaltsangabe","")))</f>
        <v/>
      </c>
      <c r="R19" s="264"/>
      <c r="S19" s="263"/>
      <c r="T19" s="263"/>
      <c r="U19" s="263"/>
      <c r="V19" s="790"/>
      <c r="W19" s="263"/>
      <c r="X19" s="790" t="str">
        <f t="shared" si="6"/>
        <v/>
      </c>
      <c r="Y19" s="263"/>
      <c r="Z19" s="789" t="str">
        <f t="shared" si="3"/>
        <v/>
      </c>
      <c r="AA19" s="789" t="str">
        <f t="shared" si="4"/>
        <v/>
      </c>
      <c r="AB19" s="268"/>
      <c r="AC19" s="268"/>
      <c r="AD19" s="268"/>
      <c r="AE19" s="44"/>
      <c r="AF19" s="44"/>
      <c r="AG19" s="44"/>
      <c r="AH19" s="44"/>
      <c r="AI19" s="44"/>
      <c r="AJ19" s="44"/>
      <c r="AK19" s="44"/>
      <c r="AL19" s="44"/>
      <c r="AM19" s="44"/>
      <c r="AN19" s="44"/>
    </row>
    <row r="20" spans="1:40" ht="20.100000000000001" customHeight="1">
      <c r="A20" s="284">
        <v>6</v>
      </c>
      <c r="B20" s="874"/>
      <c r="C20" s="871"/>
      <c r="D20" s="872"/>
      <c r="E20" s="873"/>
      <c r="F20" s="812"/>
      <c r="G20" s="811"/>
      <c r="H20" s="811"/>
      <c r="I20" s="310">
        <f t="shared" si="0"/>
        <v>0</v>
      </c>
      <c r="J20" s="302">
        <f>IF(C20*H20&lt;C20*451,I20*J$7,I20*J$6)</f>
        <v>0</v>
      </c>
      <c r="K20" s="875"/>
      <c r="L20" s="813"/>
      <c r="M20" s="303">
        <f t="shared" si="5"/>
        <v>0</v>
      </c>
      <c r="N20" s="304">
        <f t="shared" si="1"/>
        <v>0</v>
      </c>
      <c r="O20" s="879"/>
      <c r="P20" s="305">
        <f t="shared" si="2"/>
        <v>0</v>
      </c>
      <c r="Q20" s="25" t="str">
        <f t="shared" ref="Q20:Q38" si="7">IF(AND(Z20="ja",AA20=""),"Vervollständigen Sie bitte die Eingaben zur zeitlichen Einschränkung in Spalten D - E",IF(AND(Z20="",AA20="ja"),"Bitte wählen Sie in den Spalten F - H zwischen Bruttolohn pro Stunde und Bruttogehalt pro Monat",IF(AND(Z20="ja",AA20="ja"),"Überprüfen Sie die Eingaben zur zeitlichen Einschränkung sowie zur Lohn-/Gehaltsangabe","")))</f>
        <v/>
      </c>
      <c r="R20" s="264"/>
      <c r="S20" s="263"/>
      <c r="T20" s="263"/>
      <c r="U20" s="263"/>
      <c r="V20" s="790"/>
      <c r="W20" s="263"/>
      <c r="X20" s="790" t="str">
        <f t="shared" si="6"/>
        <v/>
      </c>
      <c r="Y20" s="263"/>
      <c r="Z20" s="789" t="str">
        <f t="shared" si="3"/>
        <v/>
      </c>
      <c r="AA20" s="789" t="str">
        <f t="shared" si="4"/>
        <v/>
      </c>
      <c r="AB20" s="268"/>
      <c r="AC20" s="268"/>
      <c r="AD20" s="268"/>
      <c r="AE20" s="44"/>
      <c r="AF20" s="44"/>
      <c r="AG20" s="44"/>
      <c r="AH20" s="44"/>
      <c r="AI20" s="44"/>
      <c r="AJ20" s="44"/>
      <c r="AK20" s="44"/>
      <c r="AL20" s="44"/>
      <c r="AM20" s="44"/>
      <c r="AN20" s="44"/>
    </row>
    <row r="21" spans="1:40" ht="20.100000000000001" customHeight="1">
      <c r="A21" s="284">
        <v>7</v>
      </c>
      <c r="B21" s="874"/>
      <c r="C21" s="871"/>
      <c r="D21" s="872"/>
      <c r="E21" s="873"/>
      <c r="F21" s="812"/>
      <c r="G21" s="811"/>
      <c r="H21" s="811"/>
      <c r="I21" s="310">
        <f t="shared" ref="I21:I32" si="8">IF(C21=0,0,IF(C21&gt;=1,IF(AND(OR(F21&gt;=1,G21&gt;=1), H21&gt;1),"Lohn/Gehalt ???",C21*IF(F21="",H21,F21*G21*4.33))))</f>
        <v>0</v>
      </c>
      <c r="J21" s="302">
        <f t="shared" ref="J21:J32" si="9">IF(C21*H21&lt;C21*451,I21*J$7,I21*J$6)</f>
        <v>0</v>
      </c>
      <c r="K21" s="875"/>
      <c r="L21" s="813"/>
      <c r="M21" s="303">
        <f t="shared" si="5"/>
        <v>0</v>
      </c>
      <c r="N21" s="304">
        <f t="shared" si="1"/>
        <v>0</v>
      </c>
      <c r="O21" s="879"/>
      <c r="P21" s="305">
        <f t="shared" si="2"/>
        <v>0</v>
      </c>
      <c r="Q21" s="25" t="str">
        <f t="shared" si="7"/>
        <v/>
      </c>
      <c r="R21" s="264"/>
      <c r="S21" s="263"/>
      <c r="T21" s="263"/>
      <c r="U21" s="263"/>
      <c r="V21" s="790"/>
      <c r="W21" s="263"/>
      <c r="X21" s="790" t="str">
        <f t="shared" si="6"/>
        <v/>
      </c>
      <c r="Y21" s="263"/>
      <c r="Z21" s="789" t="str">
        <f t="shared" si="3"/>
        <v/>
      </c>
      <c r="AA21" s="789" t="str">
        <f t="shared" si="4"/>
        <v/>
      </c>
      <c r="AB21" s="268"/>
      <c r="AC21" s="268"/>
      <c r="AD21" s="268"/>
      <c r="AE21" s="44"/>
      <c r="AF21" s="44"/>
      <c r="AG21" s="44"/>
      <c r="AH21" s="44"/>
      <c r="AI21" s="44"/>
      <c r="AJ21" s="44"/>
      <c r="AK21" s="44"/>
      <c r="AL21" s="44"/>
      <c r="AM21" s="44"/>
      <c r="AN21" s="44"/>
    </row>
    <row r="22" spans="1:40" ht="20.100000000000001" customHeight="1">
      <c r="A22" s="284">
        <v>8</v>
      </c>
      <c r="B22" s="874"/>
      <c r="C22" s="871"/>
      <c r="D22" s="872"/>
      <c r="E22" s="873"/>
      <c r="F22" s="812"/>
      <c r="G22" s="811"/>
      <c r="H22" s="811"/>
      <c r="I22" s="310">
        <f t="shared" si="8"/>
        <v>0</v>
      </c>
      <c r="J22" s="302">
        <f t="shared" si="9"/>
        <v>0</v>
      </c>
      <c r="K22" s="875"/>
      <c r="L22" s="813"/>
      <c r="M22" s="303">
        <f t="shared" si="5"/>
        <v>0</v>
      </c>
      <c r="N22" s="304">
        <f t="shared" si="1"/>
        <v>0</v>
      </c>
      <c r="O22" s="879"/>
      <c r="P22" s="305">
        <f t="shared" si="2"/>
        <v>0</v>
      </c>
      <c r="Q22" s="25" t="str">
        <f t="shared" si="7"/>
        <v/>
      </c>
      <c r="R22" s="264"/>
      <c r="S22" s="263"/>
      <c r="T22" s="263"/>
      <c r="U22" s="263"/>
      <c r="V22" s="790"/>
      <c r="W22" s="263"/>
      <c r="X22" s="790" t="str">
        <f t="shared" si="6"/>
        <v/>
      </c>
      <c r="Y22" s="263"/>
      <c r="Z22" s="789" t="str">
        <f t="shared" si="3"/>
        <v/>
      </c>
      <c r="AA22" s="789" t="str">
        <f t="shared" si="4"/>
        <v/>
      </c>
      <c r="AB22" s="268"/>
      <c r="AC22" s="268"/>
      <c r="AD22" s="268"/>
      <c r="AE22" s="44"/>
      <c r="AF22" s="44"/>
      <c r="AG22" s="44"/>
      <c r="AH22" s="44"/>
      <c r="AI22" s="44"/>
      <c r="AJ22" s="44"/>
      <c r="AK22" s="44"/>
      <c r="AL22" s="44"/>
      <c r="AM22" s="44"/>
      <c r="AN22" s="44"/>
    </row>
    <row r="23" spans="1:40" ht="20.100000000000001" hidden="1" customHeight="1" outlineLevel="1">
      <c r="A23" s="284">
        <v>9</v>
      </c>
      <c r="B23" s="874"/>
      <c r="C23" s="871"/>
      <c r="D23" s="872"/>
      <c r="E23" s="873"/>
      <c r="F23" s="812"/>
      <c r="G23" s="811"/>
      <c r="H23" s="811"/>
      <c r="I23" s="310">
        <f t="shared" si="8"/>
        <v>0</v>
      </c>
      <c r="J23" s="302">
        <f t="shared" si="9"/>
        <v>0</v>
      </c>
      <c r="K23" s="875"/>
      <c r="L23" s="813"/>
      <c r="M23" s="303">
        <f t="shared" si="5"/>
        <v>0</v>
      </c>
      <c r="N23" s="304">
        <f t="shared" si="1"/>
        <v>0</v>
      </c>
      <c r="O23" s="879"/>
      <c r="P23" s="305">
        <f t="shared" si="2"/>
        <v>0</v>
      </c>
      <c r="Q23" s="25" t="str">
        <f t="shared" si="7"/>
        <v/>
      </c>
      <c r="R23" s="264"/>
      <c r="S23" s="263"/>
      <c r="T23" s="263"/>
      <c r="U23" s="263"/>
      <c r="V23" s="790"/>
      <c r="W23" s="263"/>
      <c r="X23" s="790" t="str">
        <f t="shared" si="6"/>
        <v/>
      </c>
      <c r="Y23" s="263"/>
      <c r="Z23" s="789" t="str">
        <f t="shared" si="3"/>
        <v/>
      </c>
      <c r="AA23" s="789" t="str">
        <f t="shared" si="4"/>
        <v/>
      </c>
      <c r="AB23" s="268"/>
      <c r="AC23" s="268"/>
      <c r="AD23" s="268"/>
      <c r="AE23" s="44"/>
      <c r="AF23" s="44"/>
      <c r="AG23" s="44"/>
      <c r="AH23" s="44"/>
      <c r="AI23" s="44"/>
      <c r="AJ23" s="44"/>
      <c r="AK23" s="44"/>
      <c r="AL23" s="44"/>
      <c r="AM23" s="44"/>
      <c r="AN23" s="44"/>
    </row>
    <row r="24" spans="1:40" ht="20.100000000000001" hidden="1" customHeight="1" outlineLevel="1">
      <c r="A24" s="284">
        <v>10</v>
      </c>
      <c r="B24" s="874"/>
      <c r="C24" s="871"/>
      <c r="D24" s="872"/>
      <c r="E24" s="873"/>
      <c r="F24" s="812"/>
      <c r="G24" s="811"/>
      <c r="H24" s="811"/>
      <c r="I24" s="310">
        <f t="shared" si="8"/>
        <v>0</v>
      </c>
      <c r="J24" s="302">
        <f t="shared" si="9"/>
        <v>0</v>
      </c>
      <c r="K24" s="875"/>
      <c r="L24" s="813"/>
      <c r="M24" s="303">
        <f t="shared" si="5"/>
        <v>0</v>
      </c>
      <c r="N24" s="304">
        <f t="shared" si="1"/>
        <v>0</v>
      </c>
      <c r="O24" s="879"/>
      <c r="P24" s="305">
        <f t="shared" si="2"/>
        <v>0</v>
      </c>
      <c r="Q24" s="25" t="str">
        <f t="shared" si="7"/>
        <v/>
      </c>
      <c r="R24" s="264"/>
      <c r="S24" s="263"/>
      <c r="T24" s="263"/>
      <c r="U24" s="263"/>
      <c r="V24" s="790"/>
      <c r="W24" s="263"/>
      <c r="X24" s="790" t="str">
        <f t="shared" si="6"/>
        <v/>
      </c>
      <c r="Y24" s="263"/>
      <c r="Z24" s="789" t="str">
        <f t="shared" si="3"/>
        <v/>
      </c>
      <c r="AA24" s="789" t="str">
        <f t="shared" si="4"/>
        <v/>
      </c>
      <c r="AB24" s="268"/>
      <c r="AC24" s="268"/>
      <c r="AD24" s="268"/>
      <c r="AE24" s="44"/>
      <c r="AF24" s="44"/>
      <c r="AG24" s="44"/>
      <c r="AH24" s="44"/>
      <c r="AI24" s="44"/>
      <c r="AJ24" s="44"/>
      <c r="AK24" s="44"/>
      <c r="AL24" s="44"/>
      <c r="AM24" s="44"/>
      <c r="AN24" s="44"/>
    </row>
    <row r="25" spans="1:40" ht="20.100000000000001" hidden="1" customHeight="1" outlineLevel="1">
      <c r="A25" s="284">
        <v>11</v>
      </c>
      <c r="B25" s="874"/>
      <c r="C25" s="871"/>
      <c r="D25" s="872"/>
      <c r="E25" s="873"/>
      <c r="F25" s="812"/>
      <c r="G25" s="811"/>
      <c r="H25" s="811"/>
      <c r="I25" s="310">
        <f t="shared" si="8"/>
        <v>0</v>
      </c>
      <c r="J25" s="302">
        <f t="shared" si="9"/>
        <v>0</v>
      </c>
      <c r="K25" s="875"/>
      <c r="L25" s="813"/>
      <c r="M25" s="303">
        <f t="shared" si="5"/>
        <v>0</v>
      </c>
      <c r="N25" s="304">
        <f t="shared" si="1"/>
        <v>0</v>
      </c>
      <c r="O25" s="879"/>
      <c r="P25" s="305">
        <f t="shared" si="2"/>
        <v>0</v>
      </c>
      <c r="Q25" s="25" t="str">
        <f t="shared" si="7"/>
        <v/>
      </c>
      <c r="R25" s="264"/>
      <c r="S25" s="263"/>
      <c r="T25" s="263"/>
      <c r="U25" s="263"/>
      <c r="V25" s="790"/>
      <c r="W25" s="263"/>
      <c r="X25" s="790" t="str">
        <f t="shared" si="6"/>
        <v/>
      </c>
      <c r="Y25" s="263"/>
      <c r="Z25" s="789" t="str">
        <f t="shared" si="3"/>
        <v/>
      </c>
      <c r="AA25" s="789" t="str">
        <f t="shared" si="4"/>
        <v/>
      </c>
      <c r="AB25" s="268"/>
      <c r="AC25" s="268"/>
      <c r="AD25" s="268"/>
      <c r="AE25" s="44"/>
      <c r="AF25" s="44"/>
      <c r="AG25" s="44"/>
      <c r="AH25" s="44"/>
      <c r="AI25" s="44"/>
      <c r="AJ25" s="44"/>
      <c r="AK25" s="44"/>
      <c r="AL25" s="44"/>
      <c r="AM25" s="44"/>
      <c r="AN25" s="44"/>
    </row>
    <row r="26" spans="1:40" ht="20.100000000000001" hidden="1" customHeight="1" outlineLevel="1">
      <c r="A26" s="284">
        <v>12</v>
      </c>
      <c r="B26" s="874"/>
      <c r="C26" s="871"/>
      <c r="D26" s="872"/>
      <c r="E26" s="873"/>
      <c r="F26" s="812"/>
      <c r="G26" s="811"/>
      <c r="H26" s="811"/>
      <c r="I26" s="310">
        <f t="shared" si="8"/>
        <v>0</v>
      </c>
      <c r="J26" s="302">
        <f t="shared" si="9"/>
        <v>0</v>
      </c>
      <c r="K26" s="875"/>
      <c r="L26" s="813"/>
      <c r="M26" s="303">
        <f t="shared" si="5"/>
        <v>0</v>
      </c>
      <c r="N26" s="304">
        <f t="shared" si="1"/>
        <v>0</v>
      </c>
      <c r="O26" s="879"/>
      <c r="P26" s="305">
        <f t="shared" si="2"/>
        <v>0</v>
      </c>
      <c r="Q26" s="25" t="str">
        <f t="shared" si="7"/>
        <v/>
      </c>
      <c r="R26" s="264"/>
      <c r="S26" s="263"/>
      <c r="T26" s="263"/>
      <c r="U26" s="263"/>
      <c r="V26" s="790"/>
      <c r="W26" s="263"/>
      <c r="X26" s="790" t="str">
        <f t="shared" si="6"/>
        <v/>
      </c>
      <c r="Y26" s="263"/>
      <c r="Z26" s="789" t="str">
        <f t="shared" si="3"/>
        <v/>
      </c>
      <c r="AA26" s="789" t="str">
        <f t="shared" si="4"/>
        <v/>
      </c>
      <c r="AB26" s="268"/>
      <c r="AC26" s="268"/>
      <c r="AD26" s="268"/>
      <c r="AE26" s="44"/>
      <c r="AF26" s="44"/>
      <c r="AG26" s="44"/>
      <c r="AH26" s="44"/>
      <c r="AI26" s="44"/>
      <c r="AJ26" s="44"/>
      <c r="AK26" s="44"/>
      <c r="AL26" s="44"/>
      <c r="AM26" s="44"/>
      <c r="AN26" s="44"/>
    </row>
    <row r="27" spans="1:40" ht="20.100000000000001" hidden="1" customHeight="1" outlineLevel="1">
      <c r="A27" s="284">
        <v>13</v>
      </c>
      <c r="B27" s="874"/>
      <c r="C27" s="871"/>
      <c r="D27" s="872"/>
      <c r="E27" s="873"/>
      <c r="F27" s="812"/>
      <c r="G27" s="811"/>
      <c r="H27" s="811"/>
      <c r="I27" s="310">
        <f t="shared" si="8"/>
        <v>0</v>
      </c>
      <c r="J27" s="302">
        <f t="shared" si="9"/>
        <v>0</v>
      </c>
      <c r="K27" s="875"/>
      <c r="L27" s="813"/>
      <c r="M27" s="303">
        <f t="shared" si="5"/>
        <v>0</v>
      </c>
      <c r="N27" s="304">
        <f t="shared" si="1"/>
        <v>0</v>
      </c>
      <c r="O27" s="879"/>
      <c r="P27" s="305">
        <f t="shared" si="2"/>
        <v>0</v>
      </c>
      <c r="Q27" s="25" t="str">
        <f t="shared" si="7"/>
        <v/>
      </c>
      <c r="R27" s="264"/>
      <c r="S27" s="263"/>
      <c r="T27" s="263"/>
      <c r="U27" s="263"/>
      <c r="V27" s="790"/>
      <c r="W27" s="263"/>
      <c r="X27" s="790" t="str">
        <f t="shared" si="6"/>
        <v/>
      </c>
      <c r="Y27" s="263"/>
      <c r="Z27" s="789" t="str">
        <f t="shared" si="3"/>
        <v/>
      </c>
      <c r="AA27" s="789" t="str">
        <f t="shared" si="4"/>
        <v/>
      </c>
      <c r="AB27" s="268"/>
      <c r="AC27" s="268"/>
      <c r="AD27" s="268"/>
      <c r="AE27" s="44"/>
      <c r="AF27" s="44"/>
      <c r="AG27" s="44"/>
      <c r="AH27" s="44"/>
      <c r="AI27" s="44"/>
      <c r="AJ27" s="44"/>
      <c r="AK27" s="44"/>
      <c r="AL27" s="44"/>
      <c r="AM27" s="44"/>
      <c r="AN27" s="44"/>
    </row>
    <row r="28" spans="1:40" ht="20.100000000000001" hidden="1" customHeight="1" outlineLevel="1">
      <c r="A28" s="284">
        <v>14</v>
      </c>
      <c r="B28" s="874"/>
      <c r="C28" s="871"/>
      <c r="D28" s="872"/>
      <c r="E28" s="873"/>
      <c r="F28" s="812"/>
      <c r="G28" s="811"/>
      <c r="H28" s="811"/>
      <c r="I28" s="310">
        <f t="shared" si="8"/>
        <v>0</v>
      </c>
      <c r="J28" s="302">
        <f t="shared" si="9"/>
        <v>0</v>
      </c>
      <c r="K28" s="875"/>
      <c r="L28" s="813"/>
      <c r="M28" s="303">
        <f t="shared" si="5"/>
        <v>0</v>
      </c>
      <c r="N28" s="304">
        <f t="shared" si="1"/>
        <v>0</v>
      </c>
      <c r="O28" s="879"/>
      <c r="P28" s="305">
        <f t="shared" si="2"/>
        <v>0</v>
      </c>
      <c r="Q28" s="25" t="str">
        <f t="shared" si="7"/>
        <v/>
      </c>
      <c r="R28" s="264"/>
      <c r="S28" s="263"/>
      <c r="T28" s="263"/>
      <c r="U28" s="263"/>
      <c r="V28" s="790"/>
      <c r="W28" s="263"/>
      <c r="X28" s="790" t="str">
        <f t="shared" si="6"/>
        <v/>
      </c>
      <c r="Y28" s="263"/>
      <c r="Z28" s="789" t="str">
        <f t="shared" si="3"/>
        <v/>
      </c>
      <c r="AA28" s="789" t="str">
        <f t="shared" si="4"/>
        <v/>
      </c>
      <c r="AB28" s="268"/>
      <c r="AC28" s="268"/>
      <c r="AD28" s="268"/>
      <c r="AE28" s="44"/>
      <c r="AF28" s="44"/>
      <c r="AG28" s="44"/>
      <c r="AH28" s="44"/>
      <c r="AI28" s="44"/>
      <c r="AJ28" s="44"/>
      <c r="AK28" s="44"/>
      <c r="AL28" s="44"/>
      <c r="AM28" s="44"/>
      <c r="AN28" s="44"/>
    </row>
    <row r="29" spans="1:40" ht="20.100000000000001" hidden="1" customHeight="1" outlineLevel="1">
      <c r="A29" s="284">
        <v>15</v>
      </c>
      <c r="B29" s="874"/>
      <c r="C29" s="871"/>
      <c r="D29" s="872"/>
      <c r="E29" s="873"/>
      <c r="F29" s="812"/>
      <c r="G29" s="811"/>
      <c r="H29" s="811"/>
      <c r="I29" s="310">
        <f t="shared" si="8"/>
        <v>0</v>
      </c>
      <c r="J29" s="302">
        <f t="shared" si="9"/>
        <v>0</v>
      </c>
      <c r="K29" s="875"/>
      <c r="L29" s="813"/>
      <c r="M29" s="303">
        <f t="shared" si="5"/>
        <v>0</v>
      </c>
      <c r="N29" s="304">
        <f t="shared" si="1"/>
        <v>0</v>
      </c>
      <c r="O29" s="879"/>
      <c r="P29" s="305">
        <f t="shared" si="2"/>
        <v>0</v>
      </c>
      <c r="Q29" s="25" t="str">
        <f t="shared" si="7"/>
        <v/>
      </c>
      <c r="R29" s="264"/>
      <c r="S29" s="263"/>
      <c r="T29" s="263"/>
      <c r="U29" s="263"/>
      <c r="V29" s="790"/>
      <c r="W29" s="263"/>
      <c r="X29" s="790" t="str">
        <f t="shared" si="6"/>
        <v/>
      </c>
      <c r="Y29" s="263"/>
      <c r="Z29" s="789" t="str">
        <f t="shared" si="3"/>
        <v/>
      </c>
      <c r="AA29" s="789" t="str">
        <f t="shared" si="4"/>
        <v/>
      </c>
      <c r="AB29" s="268"/>
      <c r="AC29" s="268"/>
      <c r="AD29" s="268"/>
      <c r="AE29" s="44"/>
      <c r="AF29" s="44"/>
      <c r="AG29" s="44"/>
      <c r="AH29" s="44"/>
      <c r="AI29" s="44"/>
      <c r="AJ29" s="44"/>
      <c r="AK29" s="44"/>
      <c r="AL29" s="44"/>
      <c r="AM29" s="44"/>
      <c r="AN29" s="44"/>
    </row>
    <row r="30" spans="1:40" ht="20.100000000000001" hidden="1" customHeight="1" outlineLevel="1">
      <c r="A30" s="284">
        <v>16</v>
      </c>
      <c r="B30" s="874"/>
      <c r="C30" s="871"/>
      <c r="D30" s="872"/>
      <c r="E30" s="873"/>
      <c r="F30" s="812"/>
      <c r="G30" s="811"/>
      <c r="H30" s="811"/>
      <c r="I30" s="310">
        <f t="shared" si="8"/>
        <v>0</v>
      </c>
      <c r="J30" s="302">
        <f t="shared" si="9"/>
        <v>0</v>
      </c>
      <c r="K30" s="875"/>
      <c r="L30" s="813"/>
      <c r="M30" s="303">
        <f t="shared" si="5"/>
        <v>0</v>
      </c>
      <c r="N30" s="304">
        <f t="shared" si="1"/>
        <v>0</v>
      </c>
      <c r="O30" s="879"/>
      <c r="P30" s="305">
        <f t="shared" si="2"/>
        <v>0</v>
      </c>
      <c r="Q30" s="25" t="str">
        <f t="shared" si="7"/>
        <v/>
      </c>
      <c r="R30" s="264"/>
      <c r="S30" s="263"/>
      <c r="T30" s="263"/>
      <c r="U30" s="263"/>
      <c r="V30" s="790"/>
      <c r="W30" s="263"/>
      <c r="X30" s="790" t="str">
        <f t="shared" si="6"/>
        <v/>
      </c>
      <c r="Y30" s="263"/>
      <c r="Z30" s="789" t="str">
        <f t="shared" si="3"/>
        <v/>
      </c>
      <c r="AA30" s="789" t="str">
        <f t="shared" si="4"/>
        <v/>
      </c>
      <c r="AB30" s="268"/>
      <c r="AC30" s="268"/>
      <c r="AD30" s="268"/>
      <c r="AE30" s="44"/>
      <c r="AF30" s="44"/>
      <c r="AG30" s="44"/>
      <c r="AH30" s="44"/>
      <c r="AI30" s="44"/>
      <c r="AJ30" s="44"/>
      <c r="AK30" s="44"/>
      <c r="AL30" s="44"/>
      <c r="AM30" s="44"/>
      <c r="AN30" s="44"/>
    </row>
    <row r="31" spans="1:40" ht="20.100000000000001" hidden="1" customHeight="1" outlineLevel="1">
      <c r="A31" s="284">
        <v>17</v>
      </c>
      <c r="B31" s="874"/>
      <c r="C31" s="871"/>
      <c r="D31" s="872"/>
      <c r="E31" s="873"/>
      <c r="F31" s="812"/>
      <c r="G31" s="811"/>
      <c r="H31" s="811"/>
      <c r="I31" s="310">
        <f t="shared" si="8"/>
        <v>0</v>
      </c>
      <c r="J31" s="302">
        <f t="shared" si="9"/>
        <v>0</v>
      </c>
      <c r="K31" s="875"/>
      <c r="L31" s="813"/>
      <c r="M31" s="303">
        <f t="shared" si="5"/>
        <v>0</v>
      </c>
      <c r="N31" s="304">
        <f t="shared" si="1"/>
        <v>0</v>
      </c>
      <c r="O31" s="879"/>
      <c r="P31" s="305">
        <f t="shared" si="2"/>
        <v>0</v>
      </c>
      <c r="Q31" s="25" t="str">
        <f t="shared" si="7"/>
        <v/>
      </c>
      <c r="R31" s="264"/>
      <c r="S31" s="263"/>
      <c r="T31" s="263"/>
      <c r="U31" s="263"/>
      <c r="V31" s="790"/>
      <c r="W31" s="263"/>
      <c r="X31" s="790" t="str">
        <f t="shared" si="6"/>
        <v/>
      </c>
      <c r="Y31" s="263"/>
      <c r="Z31" s="789" t="str">
        <f t="shared" si="3"/>
        <v/>
      </c>
      <c r="AA31" s="789" t="str">
        <f t="shared" si="4"/>
        <v/>
      </c>
      <c r="AB31" s="268"/>
      <c r="AC31" s="268"/>
      <c r="AD31" s="268"/>
      <c r="AE31" s="44"/>
      <c r="AF31" s="44"/>
      <c r="AG31" s="44"/>
      <c r="AH31" s="44"/>
      <c r="AI31" s="44"/>
      <c r="AJ31" s="44"/>
      <c r="AK31" s="44"/>
      <c r="AL31" s="44"/>
      <c r="AM31" s="44"/>
      <c r="AN31" s="44"/>
    </row>
    <row r="32" spans="1:40" ht="20.100000000000001" hidden="1" customHeight="1" outlineLevel="1">
      <c r="A32" s="284">
        <v>18</v>
      </c>
      <c r="B32" s="874"/>
      <c r="C32" s="871"/>
      <c r="D32" s="872"/>
      <c r="E32" s="873"/>
      <c r="F32" s="812"/>
      <c r="G32" s="811"/>
      <c r="H32" s="811"/>
      <c r="I32" s="310">
        <f t="shared" si="8"/>
        <v>0</v>
      </c>
      <c r="J32" s="302">
        <f t="shared" si="9"/>
        <v>0</v>
      </c>
      <c r="K32" s="875"/>
      <c r="L32" s="813"/>
      <c r="M32" s="303">
        <f t="shared" si="5"/>
        <v>0</v>
      </c>
      <c r="N32" s="304">
        <f t="shared" si="1"/>
        <v>0</v>
      </c>
      <c r="O32" s="879"/>
      <c r="P32" s="305">
        <f t="shared" si="2"/>
        <v>0</v>
      </c>
      <c r="Q32" s="25" t="str">
        <f t="shared" si="7"/>
        <v/>
      </c>
      <c r="R32" s="264"/>
      <c r="S32" s="263"/>
      <c r="T32" s="263"/>
      <c r="U32" s="263"/>
      <c r="V32" s="790"/>
      <c r="W32" s="263"/>
      <c r="X32" s="790" t="str">
        <f t="shared" si="6"/>
        <v/>
      </c>
      <c r="Y32" s="263"/>
      <c r="Z32" s="789" t="str">
        <f t="shared" si="3"/>
        <v/>
      </c>
      <c r="AA32" s="789" t="str">
        <f t="shared" si="4"/>
        <v/>
      </c>
      <c r="AB32" s="268"/>
      <c r="AC32" s="268"/>
      <c r="AD32" s="268"/>
      <c r="AE32" s="44"/>
      <c r="AF32" s="44"/>
      <c r="AG32" s="44"/>
      <c r="AH32" s="44"/>
      <c r="AI32" s="44"/>
      <c r="AJ32" s="44"/>
      <c r="AK32" s="44"/>
      <c r="AL32" s="44"/>
      <c r="AM32" s="44"/>
      <c r="AN32" s="44"/>
    </row>
    <row r="33" spans="1:40" ht="20.100000000000001" hidden="1" customHeight="1" outlineLevel="1">
      <c r="A33" s="284">
        <v>19</v>
      </c>
      <c r="B33" s="874"/>
      <c r="C33" s="871"/>
      <c r="D33" s="872"/>
      <c r="E33" s="873"/>
      <c r="F33" s="812"/>
      <c r="G33" s="811"/>
      <c r="H33" s="811"/>
      <c r="I33" s="310">
        <f>IF(C33=0,0,IF(C33&gt;=1,IF(AND(OR(F33&gt;=1,G33&gt;=1), H33&gt;1),"Lohn/Gehalt ???",C33*IF(F33="",H33,F33*G33*4.33))))</f>
        <v>0</v>
      </c>
      <c r="J33" s="302">
        <f>IF(C33*H33&lt;C33*451,I33*J$7,I33*J$6)</f>
        <v>0</v>
      </c>
      <c r="K33" s="875"/>
      <c r="L33" s="813"/>
      <c r="M33" s="303">
        <f t="shared" si="5"/>
        <v>0</v>
      </c>
      <c r="N33" s="304">
        <f t="shared" si="1"/>
        <v>0</v>
      </c>
      <c r="O33" s="879"/>
      <c r="P33" s="305">
        <f t="shared" si="2"/>
        <v>0</v>
      </c>
      <c r="Q33" s="25" t="str">
        <f t="shared" si="7"/>
        <v/>
      </c>
      <c r="R33" s="264"/>
      <c r="S33" s="263"/>
      <c r="T33" s="263"/>
      <c r="U33" s="263"/>
      <c r="V33" s="790"/>
      <c r="W33" s="263"/>
      <c r="X33" s="790" t="str">
        <f t="shared" si="6"/>
        <v/>
      </c>
      <c r="Y33" s="263"/>
      <c r="Z33" s="789" t="str">
        <f t="shared" si="3"/>
        <v/>
      </c>
      <c r="AA33" s="789" t="str">
        <f t="shared" si="4"/>
        <v/>
      </c>
      <c r="AB33" s="268"/>
      <c r="AC33" s="268"/>
      <c r="AD33" s="268"/>
      <c r="AE33" s="44"/>
      <c r="AF33" s="44"/>
      <c r="AG33" s="44"/>
      <c r="AH33" s="44"/>
      <c r="AI33" s="44"/>
      <c r="AJ33" s="44"/>
      <c r="AK33" s="44"/>
      <c r="AL33" s="44"/>
      <c r="AM33" s="44"/>
      <c r="AN33" s="44"/>
    </row>
    <row r="34" spans="1:40" ht="20.100000000000001" hidden="1" customHeight="1" outlineLevel="1">
      <c r="A34" s="284">
        <v>20</v>
      </c>
      <c r="B34" s="874"/>
      <c r="C34" s="871"/>
      <c r="D34" s="872"/>
      <c r="E34" s="873"/>
      <c r="F34" s="812"/>
      <c r="G34" s="811"/>
      <c r="H34" s="811"/>
      <c r="I34" s="310">
        <f>IF(C34=0,0,IF(C34&gt;=1,IF(AND(OR(F34&gt;=1,G34&gt;=1), H34&gt;1),"Lohn/Gehalt ???",C34*IF(F34="",H34,F34*G34*4.33))))</f>
        <v>0</v>
      </c>
      <c r="J34" s="302">
        <f>IF(C34*H34&lt;C34*451,I34*J$7,I34*J$6)</f>
        <v>0</v>
      </c>
      <c r="K34" s="875"/>
      <c r="L34" s="813"/>
      <c r="M34" s="303">
        <f t="shared" si="5"/>
        <v>0</v>
      </c>
      <c r="N34" s="304">
        <f t="shared" si="1"/>
        <v>0</v>
      </c>
      <c r="O34" s="879"/>
      <c r="P34" s="305">
        <f t="shared" si="2"/>
        <v>0</v>
      </c>
      <c r="Q34" s="25" t="str">
        <f t="shared" si="7"/>
        <v/>
      </c>
      <c r="R34" s="264"/>
      <c r="S34" s="263"/>
      <c r="T34" s="263"/>
      <c r="U34" s="263"/>
      <c r="V34" s="790"/>
      <c r="W34" s="263"/>
      <c r="X34" s="790" t="str">
        <f t="shared" si="6"/>
        <v/>
      </c>
      <c r="Y34" s="263"/>
      <c r="Z34" s="789" t="str">
        <f t="shared" si="3"/>
        <v/>
      </c>
      <c r="AA34" s="789" t="str">
        <f t="shared" si="4"/>
        <v/>
      </c>
      <c r="AB34" s="268"/>
      <c r="AC34" s="268"/>
      <c r="AD34" s="268"/>
      <c r="AE34" s="44"/>
      <c r="AF34" s="44"/>
      <c r="AG34" s="44"/>
      <c r="AH34" s="44"/>
      <c r="AI34" s="44"/>
      <c r="AJ34" s="44"/>
      <c r="AK34" s="44"/>
      <c r="AL34" s="44"/>
      <c r="AM34" s="44"/>
      <c r="AN34" s="44"/>
    </row>
    <row r="35" spans="1:40" ht="20.100000000000001" customHeight="1" collapsed="1">
      <c r="A35" s="284">
        <f>IF(SUM(C23:C34)=0,9,21)</f>
        <v>9</v>
      </c>
      <c r="B35" s="306" t="s">
        <v>258</v>
      </c>
      <c r="C35" s="871">
        <v>1</v>
      </c>
      <c r="D35" s="307"/>
      <c r="E35" s="308"/>
      <c r="F35" s="305"/>
      <c r="G35" s="309"/>
      <c r="H35" s="309"/>
      <c r="I35" s="310"/>
      <c r="J35" s="302"/>
      <c r="K35" s="311"/>
      <c r="L35" s="312"/>
      <c r="M35" s="303"/>
      <c r="N35" s="304">
        <f t="shared" si="1"/>
        <v>1</v>
      </c>
      <c r="O35" s="879"/>
      <c r="P35" s="305">
        <f t="shared" si="2"/>
        <v>0</v>
      </c>
      <c r="Q35" s="25"/>
      <c r="R35" s="264"/>
      <c r="S35" s="263"/>
      <c r="T35" s="263"/>
      <c r="U35" s="263"/>
      <c r="V35" s="790"/>
      <c r="W35" s="263"/>
      <c r="X35" s="790" t="str">
        <f t="shared" si="6"/>
        <v/>
      </c>
      <c r="Y35" s="263"/>
      <c r="Z35" s="789"/>
      <c r="AA35" s="789"/>
      <c r="AB35" s="268"/>
      <c r="AC35" s="268"/>
      <c r="AD35" s="268"/>
      <c r="AE35" s="44"/>
      <c r="AF35" s="44"/>
      <c r="AG35" s="44"/>
      <c r="AH35" s="44"/>
      <c r="AI35" s="44"/>
      <c r="AJ35" s="44"/>
      <c r="AK35" s="44"/>
      <c r="AL35" s="44"/>
      <c r="AM35" s="44"/>
      <c r="AN35" s="44"/>
    </row>
    <row r="36" spans="1:40" ht="20.100000000000001" customHeight="1">
      <c r="A36" s="291">
        <f>IF(A35=9,10,22)</f>
        <v>10</v>
      </c>
      <c r="B36" s="874" t="s">
        <v>287</v>
      </c>
      <c r="C36" s="871"/>
      <c r="D36" s="872"/>
      <c r="E36" s="873"/>
      <c r="F36" s="812"/>
      <c r="G36" s="811"/>
      <c r="H36" s="811"/>
      <c r="I36" s="301">
        <f>IF(C36=0,0,IF(C36&gt;=1,IF(AND(OR(F36&gt;=1,G36&gt;=1), H36&gt;1),"Gehalt ???",C36*IF(F36="",H36,F36*G36*4.33))))</f>
        <v>0</v>
      </c>
      <c r="J36" s="302">
        <f>I36</f>
        <v>0</v>
      </c>
      <c r="K36" s="875"/>
      <c r="L36" s="813"/>
      <c r="M36" s="303">
        <f t="shared" si="5"/>
        <v>0</v>
      </c>
      <c r="N36" s="304">
        <f t="shared" si="1"/>
        <v>0</v>
      </c>
      <c r="O36" s="879"/>
      <c r="P36" s="305">
        <f t="shared" si="2"/>
        <v>0</v>
      </c>
      <c r="Q36" s="25" t="str">
        <f t="shared" si="7"/>
        <v/>
      </c>
      <c r="R36" s="264"/>
      <c r="S36" s="263"/>
      <c r="T36" s="263"/>
      <c r="U36" s="263"/>
      <c r="V36" s="790"/>
      <c r="W36" s="263"/>
      <c r="X36" s="790" t="str">
        <f t="shared" si="6"/>
        <v/>
      </c>
      <c r="Y36" s="263"/>
      <c r="Z36" s="789" t="str">
        <f t="shared" si="3"/>
        <v/>
      </c>
      <c r="AA36" s="789" t="str">
        <f t="shared" si="4"/>
        <v/>
      </c>
      <c r="AB36" s="268"/>
      <c r="AC36" s="268"/>
      <c r="AD36" s="268"/>
      <c r="AE36" s="44"/>
      <c r="AF36" s="44"/>
      <c r="AG36" s="44"/>
      <c r="AH36" s="44"/>
      <c r="AI36" s="44"/>
      <c r="AJ36" s="44"/>
      <c r="AK36" s="44"/>
      <c r="AL36" s="44"/>
      <c r="AM36" s="44"/>
      <c r="AN36" s="44"/>
    </row>
    <row r="37" spans="1:40" ht="20.100000000000001" customHeight="1">
      <c r="A37" s="291">
        <f>IF(A36=10,11,23)</f>
        <v>11</v>
      </c>
      <c r="B37" s="874" t="s">
        <v>287</v>
      </c>
      <c r="C37" s="871"/>
      <c r="D37" s="872"/>
      <c r="E37" s="877"/>
      <c r="F37" s="812"/>
      <c r="G37" s="811"/>
      <c r="H37" s="811"/>
      <c r="I37" s="301">
        <f>IF(C37=0,0,IF(C37&gt;=1,IF(AND(OR(F37&gt;=1,G37&gt;=1), H37&gt;1),"Gehalt ???",C37*IF(F37="",H37,F37*G37*4.33))))</f>
        <v>0</v>
      </c>
      <c r="J37" s="302">
        <f>I37</f>
        <v>0</v>
      </c>
      <c r="K37" s="875"/>
      <c r="L37" s="813"/>
      <c r="M37" s="303">
        <f t="shared" si="5"/>
        <v>0</v>
      </c>
      <c r="N37" s="304">
        <f t="shared" si="1"/>
        <v>0</v>
      </c>
      <c r="O37" s="879"/>
      <c r="P37" s="305">
        <f>N37*O37</f>
        <v>0</v>
      </c>
      <c r="Q37" s="25" t="str">
        <f t="shared" si="7"/>
        <v/>
      </c>
      <c r="R37" s="264"/>
      <c r="S37" s="263"/>
      <c r="T37" s="263"/>
      <c r="U37" s="263"/>
      <c r="V37" s="790"/>
      <c r="W37" s="263"/>
      <c r="X37" s="790" t="str">
        <f t="shared" si="6"/>
        <v/>
      </c>
      <c r="Y37" s="263"/>
      <c r="Z37" s="789" t="str">
        <f t="shared" si="3"/>
        <v/>
      </c>
      <c r="AA37" s="789" t="str">
        <f t="shared" si="4"/>
        <v/>
      </c>
      <c r="AB37" s="268"/>
      <c r="AC37" s="268"/>
      <c r="AD37" s="268"/>
      <c r="AE37" s="44"/>
      <c r="AF37" s="44"/>
      <c r="AG37" s="44"/>
      <c r="AH37" s="44"/>
      <c r="AI37" s="44"/>
      <c r="AJ37" s="44"/>
      <c r="AK37" s="44"/>
      <c r="AL37" s="44"/>
      <c r="AM37" s="44"/>
      <c r="AN37" s="44"/>
    </row>
    <row r="38" spans="1:40" ht="20.100000000000001" customHeight="1">
      <c r="A38" s="291">
        <f>IF(A37=11,12,24)</f>
        <v>12</v>
      </c>
      <c r="B38" s="874" t="s">
        <v>287</v>
      </c>
      <c r="C38" s="871"/>
      <c r="D38" s="878"/>
      <c r="E38" s="873"/>
      <c r="F38" s="814"/>
      <c r="G38" s="811"/>
      <c r="H38" s="811"/>
      <c r="I38" s="301">
        <f>IF(C38=0,0,IF(C38&gt;=1,IF(AND(OR(F38&gt;=1,G38&gt;=1), H38&gt;1),"Gehalt ???",C38*IF(F38="",H38,F38*G38*4.33))))</f>
        <v>0</v>
      </c>
      <c r="J38" s="302">
        <f>I38</f>
        <v>0</v>
      </c>
      <c r="K38" s="875"/>
      <c r="L38" s="813"/>
      <c r="M38" s="303">
        <f t="shared" si="5"/>
        <v>0</v>
      </c>
      <c r="N38" s="304">
        <f>$C38*(IF($D38="",1,IF($D38="bis",$E38/12,IF($D38="ab",(12-$E38+1)/12,((E38+1)-D38)/12))))</f>
        <v>0</v>
      </c>
      <c r="O38" s="879"/>
      <c r="P38" s="305">
        <f>N38*O38</f>
        <v>0</v>
      </c>
      <c r="Q38" s="25" t="str">
        <f t="shared" si="7"/>
        <v/>
      </c>
      <c r="R38" s="264"/>
      <c r="S38" s="263"/>
      <c r="T38" s="263"/>
      <c r="U38" s="263"/>
      <c r="V38" s="790"/>
      <c r="W38" s="263"/>
      <c r="X38" s="790" t="str">
        <f t="shared" si="6"/>
        <v/>
      </c>
      <c r="Y38" s="263"/>
      <c r="Z38" s="789" t="str">
        <f t="shared" si="3"/>
        <v/>
      </c>
      <c r="AA38" s="789" t="str">
        <f t="shared" si="4"/>
        <v/>
      </c>
      <c r="AB38" s="268"/>
      <c r="AC38" s="268"/>
      <c r="AD38" s="268"/>
      <c r="AE38" s="44"/>
      <c r="AF38" s="44"/>
      <c r="AG38" s="44"/>
      <c r="AH38" s="44"/>
      <c r="AI38" s="44"/>
      <c r="AJ38" s="44"/>
      <c r="AK38" s="44"/>
      <c r="AL38" s="44"/>
      <c r="AM38" s="44"/>
      <c r="AN38" s="44"/>
    </row>
    <row r="39" spans="1:40" s="15" customFormat="1" ht="20.100000000000001" customHeight="1">
      <c r="A39" s="313" t="s">
        <v>9</v>
      </c>
      <c r="B39" s="314"/>
      <c r="C39" s="315">
        <f>SUM(C15:C38)</f>
        <v>1</v>
      </c>
      <c r="D39" s="317"/>
      <c r="E39" s="317"/>
      <c r="F39" s="317"/>
      <c r="G39" s="318"/>
      <c r="H39" s="318"/>
      <c r="I39" s="319">
        <f t="shared" ref="I39:N39" si="10">SUM(I15:I38)</f>
        <v>0</v>
      </c>
      <c r="J39" s="319">
        <f t="shared" si="10"/>
        <v>0</v>
      </c>
      <c r="K39" s="320">
        <f t="shared" si="10"/>
        <v>0</v>
      </c>
      <c r="L39" s="320">
        <f t="shared" si="10"/>
        <v>0</v>
      </c>
      <c r="M39" s="321">
        <f t="shared" si="10"/>
        <v>0</v>
      </c>
      <c r="N39" s="317">
        <f t="shared" si="10"/>
        <v>1</v>
      </c>
      <c r="O39" s="317"/>
      <c r="P39" s="322">
        <f>SUM(P15:P38)</f>
        <v>0</v>
      </c>
      <c r="Q39" s="323"/>
      <c r="R39" s="323"/>
      <c r="S39" s="323"/>
      <c r="T39" s="323"/>
      <c r="U39" s="323"/>
      <c r="V39" s="323"/>
      <c r="W39" s="323"/>
      <c r="X39" s="323"/>
      <c r="Y39" s="323"/>
      <c r="Z39" s="323"/>
      <c r="AA39" s="325"/>
      <c r="AB39" s="325"/>
      <c r="AC39" s="325"/>
      <c r="AD39" s="325"/>
      <c r="AE39" s="45"/>
      <c r="AF39" s="45"/>
      <c r="AG39" s="45"/>
      <c r="AH39" s="45"/>
      <c r="AI39" s="45"/>
      <c r="AJ39" s="45"/>
      <c r="AK39" s="44"/>
      <c r="AL39" s="44"/>
      <c r="AM39" s="44"/>
      <c r="AN39" s="44"/>
    </row>
    <row r="40" spans="1:40" ht="20.65" customHeight="1">
      <c r="A40" s="258"/>
      <c r="B40" s="326"/>
      <c r="C40" s="259"/>
      <c r="D40" s="258"/>
      <c r="E40" s="258"/>
      <c r="F40" s="258"/>
      <c r="G40" s="258"/>
      <c r="H40" s="258"/>
      <c r="I40" s="258"/>
      <c r="J40" s="327" t="s">
        <v>17</v>
      </c>
      <c r="K40" s="328"/>
      <c r="L40" s="328"/>
      <c r="M40" s="815"/>
      <c r="N40" s="258"/>
      <c r="O40" s="258"/>
      <c r="P40" s="258"/>
      <c r="Q40" s="263"/>
      <c r="R40" s="263"/>
      <c r="S40" s="263"/>
      <c r="T40" s="263"/>
      <c r="U40" s="263"/>
      <c r="V40" s="263"/>
      <c r="W40" s="263"/>
      <c r="X40" s="263"/>
      <c r="Y40" s="263"/>
      <c r="Z40" s="263"/>
      <c r="AA40" s="268"/>
      <c r="AB40" s="268"/>
      <c r="AC40" s="268"/>
      <c r="AD40" s="268"/>
      <c r="AE40" s="44"/>
      <c r="AF40" s="44"/>
      <c r="AG40" s="44"/>
      <c r="AH40" s="44"/>
      <c r="AI40" s="44"/>
      <c r="AJ40" s="44"/>
      <c r="AK40" s="44"/>
      <c r="AL40" s="44"/>
      <c r="AM40" s="44"/>
      <c r="AN40" s="44"/>
    </row>
    <row r="41" spans="1:40" ht="20.65" customHeight="1" thickBot="1">
      <c r="A41" s="258"/>
      <c r="B41" s="258"/>
      <c r="C41" s="259"/>
      <c r="D41" s="258"/>
      <c r="E41" s="258"/>
      <c r="F41" s="258"/>
      <c r="G41" s="258"/>
      <c r="H41" s="258"/>
      <c r="I41" s="258"/>
      <c r="J41" s="329" t="s">
        <v>107</v>
      </c>
      <c r="K41" s="330"/>
      <c r="L41" s="330"/>
      <c r="M41" s="816"/>
      <c r="N41" s="258"/>
      <c r="O41" s="258"/>
      <c r="P41" s="258"/>
      <c r="Q41" s="263"/>
      <c r="R41" s="263"/>
      <c r="S41" s="263"/>
      <c r="T41" s="263"/>
      <c r="U41" s="263"/>
      <c r="V41" s="263"/>
      <c r="W41" s="263"/>
      <c r="X41" s="263"/>
      <c r="Y41" s="263"/>
      <c r="Z41" s="263"/>
      <c r="AA41" s="268"/>
      <c r="AB41" s="268"/>
      <c r="AC41" s="268"/>
      <c r="AD41" s="268"/>
      <c r="AE41" s="44"/>
      <c r="AF41" s="44"/>
      <c r="AG41" s="44"/>
      <c r="AH41" s="44"/>
      <c r="AI41" s="44"/>
      <c r="AJ41" s="44"/>
      <c r="AK41" s="44"/>
      <c r="AL41" s="44"/>
      <c r="AM41" s="44"/>
      <c r="AN41" s="44"/>
    </row>
    <row r="42" spans="1:40" ht="20.25" customHeight="1" thickTop="1" thickBot="1">
      <c r="A42" s="258"/>
      <c r="B42" s="258"/>
      <c r="C42" s="259"/>
      <c r="D42" s="258"/>
      <c r="E42" s="258"/>
      <c r="F42" s="258"/>
      <c r="G42" s="258"/>
      <c r="H42" s="258"/>
      <c r="I42" s="258"/>
      <c r="J42" s="331" t="s">
        <v>18</v>
      </c>
      <c r="K42" s="332"/>
      <c r="L42" s="332"/>
      <c r="M42" s="333">
        <f>ROUND(M39+M40+M41,-2)</f>
        <v>0</v>
      </c>
      <c r="N42" s="258"/>
      <c r="O42" s="258"/>
      <c r="P42" s="258"/>
      <c r="Q42" s="263"/>
      <c r="R42" s="263"/>
      <c r="S42" s="263"/>
      <c r="T42" s="263"/>
      <c r="U42" s="263"/>
      <c r="V42" s="263"/>
      <c r="W42" s="263"/>
      <c r="X42" s="263"/>
      <c r="Y42" s="263"/>
      <c r="Z42" s="263"/>
      <c r="AA42" s="268"/>
      <c r="AB42" s="268"/>
      <c r="AC42" s="268"/>
      <c r="AD42" s="268"/>
      <c r="AE42" s="44"/>
      <c r="AF42" s="44"/>
      <c r="AG42" s="44"/>
      <c r="AH42" s="44"/>
      <c r="AI42" s="44"/>
      <c r="AJ42" s="44"/>
      <c r="AK42" s="44"/>
      <c r="AL42" s="44"/>
      <c r="AM42" s="44"/>
      <c r="AN42" s="44"/>
    </row>
    <row r="43" spans="1:40" ht="20.25" hidden="1" customHeight="1" outlineLevel="1" thickTop="1">
      <c r="A43" s="258"/>
      <c r="B43" s="258"/>
      <c r="C43" s="259"/>
      <c r="D43" s="258"/>
      <c r="E43" s="258"/>
      <c r="F43" s="258"/>
      <c r="G43" s="258"/>
      <c r="H43" s="258"/>
      <c r="I43" s="258"/>
      <c r="J43" s="334" t="s">
        <v>183</v>
      </c>
      <c r="K43" s="258"/>
      <c r="L43" s="258"/>
      <c r="M43" s="335">
        <f>$P$39</f>
        <v>0</v>
      </c>
      <c r="N43" s="258"/>
      <c r="O43" s="258"/>
      <c r="P43" s="258"/>
      <c r="Q43" s="263"/>
      <c r="R43" s="263"/>
      <c r="S43" s="263"/>
      <c r="T43" s="263"/>
      <c r="U43" s="263"/>
      <c r="V43" s="263"/>
      <c r="W43" s="263"/>
      <c r="X43" s="263"/>
      <c r="Y43" s="263"/>
      <c r="Z43" s="263"/>
      <c r="AA43" s="268"/>
      <c r="AB43" s="268"/>
      <c r="AC43" s="268"/>
      <c r="AD43" s="268"/>
      <c r="AE43" s="44"/>
      <c r="AF43" s="44"/>
      <c r="AG43" s="44"/>
      <c r="AH43" s="44"/>
      <c r="AI43" s="44"/>
      <c r="AJ43" s="44"/>
      <c r="AK43" s="44"/>
      <c r="AL43" s="44"/>
      <c r="AM43" s="44"/>
      <c r="AN43" s="44"/>
    </row>
    <row r="44" spans="1:40" ht="20.25" hidden="1" customHeight="1" outlineLevel="1">
      <c r="A44" s="258"/>
      <c r="B44" s="258"/>
      <c r="C44" s="259"/>
      <c r="D44" s="258"/>
      <c r="E44" s="258"/>
      <c r="F44" s="258"/>
      <c r="G44" s="258"/>
      <c r="H44" s="258"/>
      <c r="I44" s="258"/>
      <c r="J44" s="327" t="s">
        <v>259</v>
      </c>
      <c r="K44" s="328"/>
      <c r="L44" s="328"/>
      <c r="M44" s="336">
        <f>Rentabilität!$I$21</f>
        <v>0</v>
      </c>
      <c r="N44" s="258"/>
      <c r="O44" s="258"/>
      <c r="P44" s="258"/>
      <c r="Q44" s="263"/>
      <c r="R44" s="263"/>
      <c r="S44" s="263"/>
      <c r="T44" s="263"/>
      <c r="U44" s="263"/>
      <c r="V44" s="263"/>
      <c r="W44" s="263"/>
      <c r="X44" s="263"/>
      <c r="Y44" s="263"/>
      <c r="Z44" s="263"/>
      <c r="AA44" s="268"/>
      <c r="AB44" s="268"/>
      <c r="AC44" s="268"/>
      <c r="AD44" s="268"/>
      <c r="AE44" s="44"/>
      <c r="AF44" s="44"/>
      <c r="AG44" s="44"/>
      <c r="AH44" s="44"/>
      <c r="AI44" s="44"/>
      <c r="AJ44" s="44"/>
      <c r="AK44" s="44"/>
      <c r="AL44" s="44"/>
      <c r="AM44" s="44"/>
      <c r="AN44" s="44"/>
    </row>
    <row r="45" spans="1:40" ht="20.65" hidden="1" customHeight="1" outlineLevel="1" thickBot="1">
      <c r="A45" s="258"/>
      <c r="B45" s="258"/>
      <c r="C45" s="259"/>
      <c r="D45" s="258"/>
      <c r="E45" s="258"/>
      <c r="F45" s="258"/>
      <c r="G45" s="258"/>
      <c r="H45" s="258"/>
      <c r="I45" s="258"/>
      <c r="J45" s="337" t="s">
        <v>186</v>
      </c>
      <c r="K45" s="338"/>
      <c r="L45" s="328"/>
      <c r="M45" s="336">
        <f>Rentabilität!$I$22</f>
        <v>0</v>
      </c>
      <c r="N45" s="258"/>
      <c r="O45" s="258"/>
      <c r="P45" s="258"/>
      <c r="Q45" s="263"/>
      <c r="R45" s="263"/>
      <c r="S45" s="263"/>
      <c r="T45" s="263"/>
      <c r="U45" s="263"/>
      <c r="V45" s="263"/>
      <c r="W45" s="263"/>
      <c r="X45" s="263"/>
      <c r="Y45" s="263"/>
      <c r="Z45" s="263"/>
      <c r="AA45" s="268"/>
      <c r="AB45" s="268"/>
      <c r="AC45" s="268"/>
      <c r="AD45" s="268"/>
      <c r="AE45" s="44"/>
      <c r="AF45" s="44"/>
      <c r="AG45" s="44"/>
      <c r="AH45" s="44"/>
      <c r="AI45" s="44"/>
      <c r="AJ45" s="44"/>
      <c r="AK45" s="44"/>
      <c r="AL45" s="44"/>
      <c r="AM45" s="44"/>
      <c r="AN45" s="44"/>
    </row>
    <row r="46" spans="1:40" ht="20.65" hidden="1" customHeight="1" outlineLevel="1" thickTop="1">
      <c r="A46" s="258"/>
      <c r="B46" s="258"/>
      <c r="C46" s="259"/>
      <c r="D46" s="258"/>
      <c r="E46" s="258"/>
      <c r="F46" s="258"/>
      <c r="G46" s="258"/>
      <c r="H46" s="258"/>
      <c r="I46" s="258"/>
      <c r="J46" s="339" t="s">
        <v>185</v>
      </c>
      <c r="K46" s="340"/>
      <c r="L46" s="340"/>
      <c r="M46" s="341" t="str">
        <f>IF((M44-M45)&lt;0,0,IF(M43=0,"",(M44-M45)/M43))</f>
        <v/>
      </c>
      <c r="N46" s="258"/>
      <c r="O46" s="258"/>
      <c r="P46" s="258"/>
      <c r="Q46" s="263"/>
      <c r="R46" s="263"/>
      <c r="S46" s="263"/>
      <c r="T46" s="263"/>
      <c r="U46" s="263"/>
      <c r="V46" s="263"/>
      <c r="W46" s="263"/>
      <c r="X46" s="263"/>
      <c r="Y46" s="263"/>
      <c r="Z46" s="263"/>
      <c r="AA46" s="268"/>
      <c r="AB46" s="268"/>
      <c r="AC46" s="268"/>
      <c r="AD46" s="268"/>
      <c r="AE46" s="44"/>
      <c r="AF46" s="44"/>
      <c r="AG46" s="44"/>
      <c r="AH46" s="44"/>
      <c r="AI46" s="44"/>
      <c r="AJ46" s="44"/>
      <c r="AK46" s="44"/>
      <c r="AL46" s="44"/>
      <c r="AM46" s="44"/>
      <c r="AN46" s="44"/>
    </row>
    <row r="47" spans="1:40" ht="20.65" hidden="1" customHeight="1" outlineLevel="1" thickBot="1">
      <c r="A47" s="258"/>
      <c r="B47" s="258"/>
      <c r="C47" s="259"/>
      <c r="D47" s="258"/>
      <c r="E47" s="258"/>
      <c r="F47" s="258"/>
      <c r="G47" s="258"/>
      <c r="H47" s="258"/>
      <c r="I47" s="258"/>
      <c r="J47" s="342" t="s">
        <v>184</v>
      </c>
      <c r="K47" s="343"/>
      <c r="L47" s="344"/>
      <c r="M47" s="345"/>
      <c r="N47" s="258"/>
      <c r="O47" s="258"/>
      <c r="P47" s="258"/>
      <c r="Q47" s="263"/>
      <c r="R47" s="263"/>
      <c r="S47" s="263"/>
      <c r="T47" s="263"/>
      <c r="U47" s="263"/>
      <c r="V47" s="263"/>
      <c r="W47" s="263"/>
      <c r="X47" s="263"/>
      <c r="Y47" s="263"/>
      <c r="Z47" s="263"/>
      <c r="AA47" s="268"/>
      <c r="AB47" s="268"/>
      <c r="AC47" s="268"/>
      <c r="AD47" s="268"/>
      <c r="AE47" s="44"/>
      <c r="AF47" s="44"/>
      <c r="AG47" s="44"/>
      <c r="AH47" s="44"/>
      <c r="AI47" s="44"/>
      <c r="AJ47" s="44"/>
      <c r="AK47" s="44"/>
      <c r="AL47" s="44"/>
      <c r="AM47" s="44"/>
      <c r="AN47" s="44"/>
    </row>
    <row r="48" spans="1:40" ht="20.65" customHeight="1" collapsed="1" thickTop="1">
      <c r="A48" s="258"/>
      <c r="B48" s="258"/>
      <c r="C48" s="259"/>
      <c r="D48" s="258"/>
      <c r="E48" s="258"/>
      <c r="F48" s="258"/>
      <c r="G48" s="258"/>
      <c r="H48" s="258"/>
      <c r="I48" s="258"/>
      <c r="J48" s="258"/>
      <c r="K48" s="258"/>
      <c r="L48" s="258"/>
      <c r="M48" s="258"/>
      <c r="N48" s="258"/>
      <c r="O48" s="258"/>
      <c r="P48" s="258"/>
      <c r="Q48" s="263"/>
      <c r="R48" s="263"/>
      <c r="S48" s="263"/>
      <c r="T48" s="263"/>
      <c r="U48" s="263"/>
      <c r="V48" s="263"/>
      <c r="W48" s="263"/>
      <c r="X48" s="263"/>
      <c r="Y48" s="263"/>
      <c r="Z48" s="263"/>
      <c r="AA48" s="268"/>
      <c r="AB48" s="268"/>
      <c r="AC48" s="268"/>
      <c r="AD48" s="268"/>
      <c r="AE48" s="44"/>
      <c r="AF48" s="44"/>
      <c r="AG48" s="44"/>
      <c r="AH48" s="44"/>
      <c r="AI48" s="44"/>
      <c r="AJ48" s="44"/>
      <c r="AK48" s="44"/>
      <c r="AL48" s="44"/>
      <c r="AM48" s="44"/>
      <c r="AN48" s="44"/>
    </row>
    <row r="49" spans="1:40" ht="20.65" customHeight="1">
      <c r="A49" s="263"/>
      <c r="B49" s="263"/>
      <c r="C49" s="346"/>
      <c r="D49" s="263"/>
      <c r="E49" s="263"/>
      <c r="F49" s="263"/>
      <c r="G49" s="263"/>
      <c r="H49" s="263"/>
      <c r="I49" s="263"/>
      <c r="J49" s="263"/>
      <c r="K49" s="263"/>
      <c r="L49" s="263"/>
      <c r="M49" s="258"/>
      <c r="N49" s="258"/>
      <c r="O49" s="258"/>
      <c r="P49" s="258"/>
      <c r="Q49" s="263"/>
      <c r="R49" s="263"/>
      <c r="S49" s="263"/>
      <c r="T49" s="263"/>
      <c r="U49" s="263"/>
      <c r="V49" s="263"/>
      <c r="W49" s="263"/>
      <c r="X49" s="263"/>
      <c r="Y49" s="263"/>
      <c r="Z49" s="263"/>
      <c r="AA49" s="268"/>
      <c r="AB49" s="268"/>
      <c r="AC49" s="268"/>
      <c r="AD49" s="268"/>
      <c r="AE49" s="44"/>
      <c r="AF49" s="44"/>
      <c r="AG49" s="44"/>
      <c r="AH49" s="44"/>
      <c r="AI49" s="44"/>
      <c r="AJ49" s="44"/>
      <c r="AK49" s="44"/>
      <c r="AL49" s="44"/>
      <c r="AM49" s="44"/>
      <c r="AN49" s="44"/>
    </row>
    <row r="50" spans="1:40" ht="20.65" customHeight="1">
      <c r="A50" s="263"/>
      <c r="B50" s="263"/>
      <c r="C50" s="346"/>
      <c r="D50" s="263"/>
      <c r="E50" s="263"/>
      <c r="F50" s="263"/>
      <c r="G50" s="263"/>
      <c r="H50" s="263"/>
      <c r="I50" s="263"/>
      <c r="J50" s="263"/>
      <c r="K50" s="263"/>
      <c r="L50" s="263"/>
      <c r="M50" s="258"/>
      <c r="N50" s="258"/>
      <c r="O50" s="258"/>
      <c r="P50" s="258"/>
      <c r="Q50" s="263"/>
      <c r="R50" s="263"/>
      <c r="S50" s="263"/>
      <c r="T50" s="263"/>
      <c r="U50" s="263"/>
      <c r="V50" s="263"/>
      <c r="W50" s="263"/>
      <c r="X50" s="263"/>
      <c r="Y50" s="263"/>
      <c r="Z50" s="263"/>
      <c r="AA50" s="268"/>
      <c r="AB50" s="268"/>
      <c r="AC50" s="268"/>
      <c r="AD50" s="268"/>
      <c r="AE50" s="44"/>
      <c r="AF50" s="44"/>
      <c r="AG50" s="44"/>
      <c r="AH50" s="44"/>
      <c r="AI50" s="44"/>
      <c r="AJ50" s="44"/>
      <c r="AK50" s="44"/>
      <c r="AL50" s="44"/>
      <c r="AM50" s="44"/>
      <c r="AN50" s="44"/>
    </row>
    <row r="51" spans="1:40" ht="20.65" customHeight="1">
      <c r="A51" s="263"/>
      <c r="B51" s="263"/>
      <c r="C51" s="346"/>
      <c r="D51" s="263"/>
      <c r="E51" s="263"/>
      <c r="F51" s="263"/>
      <c r="G51" s="263"/>
      <c r="H51" s="263"/>
      <c r="I51" s="263"/>
      <c r="J51" s="263"/>
      <c r="K51" s="263"/>
      <c r="L51" s="263"/>
      <c r="M51" s="258"/>
      <c r="N51" s="258"/>
      <c r="O51" s="258"/>
      <c r="P51" s="258"/>
      <c r="Q51" s="263"/>
      <c r="R51" s="263"/>
      <c r="S51" s="263"/>
      <c r="T51" s="263"/>
      <c r="U51" s="263"/>
      <c r="V51" s="263"/>
      <c r="W51" s="263"/>
      <c r="X51" s="263"/>
      <c r="Y51" s="263"/>
      <c r="Z51" s="263"/>
      <c r="AA51" s="268"/>
      <c r="AB51" s="268"/>
      <c r="AC51" s="268"/>
      <c r="AD51" s="268"/>
      <c r="AE51" s="44"/>
      <c r="AF51" s="44"/>
      <c r="AG51" s="44"/>
      <c r="AH51" s="44"/>
      <c r="AI51" s="44"/>
      <c r="AJ51" s="44"/>
      <c r="AK51" s="44"/>
      <c r="AL51" s="44"/>
      <c r="AM51" s="44"/>
      <c r="AN51" s="44"/>
    </row>
    <row r="52" spans="1:40" ht="20.65" customHeight="1">
      <c r="A52" s="263"/>
      <c r="B52" s="263"/>
      <c r="C52" s="346"/>
      <c r="D52" s="263"/>
      <c r="E52" s="263"/>
      <c r="F52" s="263"/>
      <c r="G52" s="263"/>
      <c r="H52" s="263"/>
      <c r="I52" s="263"/>
      <c r="J52" s="263"/>
      <c r="K52" s="263"/>
      <c r="L52" s="263"/>
      <c r="M52" s="258"/>
      <c r="N52" s="258"/>
      <c r="O52" s="258"/>
      <c r="P52" s="258"/>
      <c r="Q52" s="263"/>
      <c r="R52" s="263"/>
      <c r="S52" s="263"/>
      <c r="T52" s="263"/>
      <c r="U52" s="263"/>
      <c r="V52" s="263"/>
      <c r="W52" s="263"/>
      <c r="X52" s="263"/>
      <c r="Y52" s="263"/>
      <c r="Z52" s="263"/>
      <c r="AA52" s="268"/>
      <c r="AB52" s="268"/>
      <c r="AC52" s="268"/>
      <c r="AD52" s="268"/>
      <c r="AE52" s="44"/>
      <c r="AF52" s="44"/>
      <c r="AG52" s="44"/>
      <c r="AH52" s="44"/>
      <c r="AI52" s="44"/>
      <c r="AJ52" s="44"/>
      <c r="AK52" s="44"/>
      <c r="AL52" s="44"/>
      <c r="AM52" s="44"/>
      <c r="AN52" s="44"/>
    </row>
    <row r="53" spans="1:40" ht="20.65" customHeight="1">
      <c r="A53" s="263"/>
      <c r="B53" s="263"/>
      <c r="C53" s="346"/>
      <c r="D53" s="263"/>
      <c r="E53" s="263"/>
      <c r="F53" s="263"/>
      <c r="G53" s="263"/>
      <c r="H53" s="263"/>
      <c r="I53" s="263"/>
      <c r="J53" s="263"/>
      <c r="K53" s="263"/>
      <c r="L53" s="263"/>
      <c r="M53" s="258"/>
      <c r="N53" s="258"/>
      <c r="O53" s="258"/>
      <c r="P53" s="258"/>
      <c r="Q53" s="263"/>
      <c r="R53" s="263"/>
      <c r="S53" s="263"/>
      <c r="T53" s="263"/>
      <c r="U53" s="263"/>
      <c r="V53" s="263"/>
      <c r="W53" s="263"/>
      <c r="X53" s="263"/>
      <c r="Y53" s="263"/>
      <c r="Z53" s="263"/>
      <c r="AA53" s="268"/>
      <c r="AB53" s="268"/>
      <c r="AC53" s="268"/>
      <c r="AD53" s="268"/>
      <c r="AE53" s="44"/>
      <c r="AF53" s="44"/>
      <c r="AG53" s="44"/>
      <c r="AH53" s="44"/>
      <c r="AI53" s="44"/>
      <c r="AJ53" s="44"/>
      <c r="AK53" s="44"/>
      <c r="AL53" s="44"/>
      <c r="AM53" s="44"/>
      <c r="AN53" s="44"/>
    </row>
    <row r="54" spans="1:40" ht="20.65" customHeight="1">
      <c r="A54" s="263"/>
      <c r="B54" s="263"/>
      <c r="C54" s="346"/>
      <c r="D54" s="263"/>
      <c r="E54" s="263"/>
      <c r="F54" s="263"/>
      <c r="G54" s="263"/>
      <c r="H54" s="263"/>
      <c r="I54" s="263"/>
      <c r="J54" s="263"/>
      <c r="K54" s="263"/>
      <c r="L54" s="263"/>
      <c r="M54" s="258"/>
      <c r="N54" s="258"/>
      <c r="O54" s="258"/>
      <c r="P54" s="258"/>
      <c r="Q54" s="263"/>
      <c r="R54" s="263"/>
      <c r="S54" s="263"/>
      <c r="T54" s="263"/>
      <c r="U54" s="263"/>
      <c r="V54" s="263"/>
      <c r="W54" s="263"/>
      <c r="X54" s="263"/>
      <c r="Y54" s="263"/>
      <c r="Z54" s="263"/>
      <c r="AA54" s="268"/>
      <c r="AB54" s="268"/>
      <c r="AC54" s="268"/>
      <c r="AD54" s="268"/>
      <c r="AE54" s="44"/>
      <c r="AF54" s="44"/>
      <c r="AG54" s="44"/>
      <c r="AH54" s="44"/>
      <c r="AI54" s="44"/>
      <c r="AJ54" s="44"/>
      <c r="AK54" s="44"/>
      <c r="AL54" s="44"/>
      <c r="AM54" s="44"/>
      <c r="AN54" s="44"/>
    </row>
    <row r="55" spans="1:40">
      <c r="A55" s="263"/>
      <c r="B55" s="263"/>
      <c r="C55" s="346"/>
      <c r="D55" s="263"/>
      <c r="E55" s="263"/>
      <c r="F55" s="263"/>
      <c r="G55" s="263"/>
      <c r="H55" s="263"/>
      <c r="I55" s="263"/>
      <c r="J55" s="263"/>
      <c r="K55" s="263"/>
      <c r="L55" s="263"/>
      <c r="M55" s="258"/>
      <c r="N55" s="258"/>
      <c r="O55" s="258"/>
      <c r="P55" s="258"/>
      <c r="Q55" s="263"/>
      <c r="R55" s="263"/>
      <c r="S55" s="263"/>
      <c r="T55" s="263"/>
      <c r="U55" s="263"/>
      <c r="V55" s="263"/>
      <c r="W55" s="263"/>
      <c r="X55" s="263"/>
      <c r="Y55" s="263"/>
      <c r="Z55" s="263"/>
      <c r="AA55" s="268"/>
      <c r="AB55" s="268"/>
      <c r="AC55" s="268"/>
      <c r="AD55" s="268"/>
      <c r="AE55" s="44"/>
      <c r="AF55" s="44"/>
      <c r="AG55" s="44"/>
      <c r="AH55" s="44"/>
      <c r="AI55" s="44"/>
      <c r="AJ55" s="44"/>
      <c r="AK55" s="44"/>
      <c r="AL55" s="44"/>
      <c r="AM55" s="44"/>
      <c r="AN55" s="44"/>
    </row>
    <row r="56" spans="1:40">
      <c r="A56" s="263"/>
      <c r="B56" s="263"/>
      <c r="C56" s="346"/>
      <c r="D56" s="263"/>
      <c r="E56" s="263"/>
      <c r="F56" s="263"/>
      <c r="G56" s="263"/>
      <c r="H56" s="263"/>
      <c r="I56" s="263"/>
      <c r="J56" s="263"/>
      <c r="K56" s="263"/>
      <c r="L56" s="263"/>
      <c r="M56" s="258"/>
      <c r="N56" s="258"/>
      <c r="O56" s="258"/>
      <c r="P56" s="258"/>
      <c r="Q56" s="263"/>
      <c r="R56" s="263"/>
      <c r="S56" s="263"/>
      <c r="T56" s="263"/>
      <c r="U56" s="263"/>
      <c r="V56" s="263"/>
      <c r="W56" s="263"/>
      <c r="X56" s="263"/>
      <c r="Y56" s="263"/>
      <c r="Z56" s="263"/>
      <c r="AA56" s="268"/>
      <c r="AB56" s="268"/>
      <c r="AC56" s="268"/>
      <c r="AD56" s="268"/>
      <c r="AE56" s="44"/>
      <c r="AF56" s="44"/>
      <c r="AG56" s="44"/>
      <c r="AH56" s="44"/>
      <c r="AI56" s="44"/>
      <c r="AJ56" s="44"/>
      <c r="AK56" s="44"/>
      <c r="AL56" s="44"/>
      <c r="AM56" s="44"/>
      <c r="AN56" s="44"/>
    </row>
    <row r="57" spans="1:40">
      <c r="A57" s="263"/>
      <c r="B57" s="263"/>
      <c r="C57" s="346"/>
      <c r="D57" s="263"/>
      <c r="E57" s="263"/>
      <c r="F57" s="263"/>
      <c r="G57" s="263"/>
      <c r="H57" s="263"/>
      <c r="I57" s="263"/>
      <c r="J57" s="263"/>
      <c r="K57" s="263"/>
      <c r="L57" s="263"/>
      <c r="M57" s="258"/>
      <c r="N57" s="258"/>
      <c r="O57" s="258"/>
      <c r="P57" s="258"/>
      <c r="Q57" s="263"/>
      <c r="R57" s="263"/>
      <c r="S57" s="263"/>
      <c r="T57" s="263"/>
      <c r="U57" s="263"/>
      <c r="V57" s="263"/>
      <c r="W57" s="263"/>
      <c r="X57" s="263"/>
      <c r="Y57" s="263"/>
      <c r="Z57" s="263"/>
      <c r="AA57" s="268"/>
      <c r="AB57" s="268"/>
      <c r="AC57" s="268"/>
      <c r="AD57" s="268"/>
      <c r="AE57" s="44"/>
      <c r="AF57" s="44"/>
      <c r="AG57" s="44"/>
      <c r="AH57" s="44"/>
      <c r="AI57" s="44"/>
      <c r="AJ57" s="44"/>
      <c r="AK57" s="44"/>
      <c r="AL57" s="44"/>
      <c r="AM57" s="44"/>
      <c r="AN57" s="44"/>
    </row>
    <row r="58" spans="1:40">
      <c r="A58" s="263"/>
      <c r="B58" s="263"/>
      <c r="C58" s="346"/>
      <c r="D58" s="263"/>
      <c r="E58" s="263"/>
      <c r="F58" s="263"/>
      <c r="G58" s="263"/>
      <c r="H58" s="263"/>
      <c r="I58" s="263"/>
      <c r="J58" s="263"/>
      <c r="K58" s="263"/>
      <c r="L58" s="263"/>
      <c r="M58" s="258"/>
      <c r="N58" s="258"/>
      <c r="O58" s="258"/>
      <c r="P58" s="258"/>
      <c r="Q58" s="263"/>
      <c r="R58" s="263"/>
      <c r="S58" s="263"/>
      <c r="T58" s="263"/>
      <c r="U58" s="263"/>
      <c r="V58" s="263"/>
      <c r="W58" s="263"/>
      <c r="X58" s="263"/>
      <c r="Y58" s="263"/>
      <c r="Z58" s="263"/>
      <c r="AA58" s="268"/>
      <c r="AB58" s="268"/>
      <c r="AC58" s="268"/>
      <c r="AD58" s="268"/>
      <c r="AE58" s="44"/>
      <c r="AF58" s="44"/>
      <c r="AG58" s="44"/>
      <c r="AH58" s="44"/>
      <c r="AI58" s="44"/>
      <c r="AJ58" s="44"/>
      <c r="AK58" s="44"/>
      <c r="AL58" s="44"/>
      <c r="AM58" s="44"/>
      <c r="AN58" s="44"/>
    </row>
    <row r="59" spans="1:40">
      <c r="A59" s="263"/>
      <c r="B59" s="263"/>
      <c r="C59" s="346"/>
      <c r="D59" s="263"/>
      <c r="E59" s="263"/>
      <c r="F59" s="263"/>
      <c r="G59" s="263"/>
      <c r="H59" s="263"/>
      <c r="I59" s="263"/>
      <c r="J59" s="263"/>
      <c r="K59" s="263"/>
      <c r="L59" s="263"/>
      <c r="M59" s="258"/>
      <c r="N59" s="258"/>
      <c r="O59" s="258"/>
      <c r="P59" s="258"/>
      <c r="Q59" s="263"/>
      <c r="R59" s="263"/>
      <c r="S59" s="263"/>
      <c r="T59" s="263"/>
      <c r="U59" s="263"/>
      <c r="V59" s="263"/>
      <c r="W59" s="263"/>
      <c r="X59" s="263"/>
      <c r="Y59" s="263"/>
      <c r="Z59" s="263"/>
      <c r="AA59" s="268"/>
      <c r="AB59" s="268"/>
      <c r="AC59" s="268"/>
      <c r="AD59" s="268"/>
      <c r="AE59" s="44"/>
      <c r="AF59" s="44"/>
      <c r="AG59" s="44"/>
      <c r="AH59" s="44"/>
      <c r="AI59" s="44"/>
      <c r="AJ59" s="44"/>
      <c r="AK59" s="44"/>
      <c r="AL59" s="44"/>
      <c r="AM59" s="44"/>
      <c r="AN59" s="44"/>
    </row>
    <row r="60" spans="1:40">
      <c r="A60" s="263"/>
      <c r="B60" s="263"/>
      <c r="C60" s="346"/>
      <c r="D60" s="263"/>
      <c r="E60" s="263"/>
      <c r="F60" s="263"/>
      <c r="G60" s="263"/>
      <c r="H60" s="263"/>
      <c r="I60" s="263"/>
      <c r="J60" s="263"/>
      <c r="K60" s="263"/>
      <c r="L60" s="263"/>
      <c r="M60" s="258"/>
      <c r="N60" s="258"/>
      <c r="O60" s="258"/>
      <c r="P60" s="258"/>
      <c r="Q60" s="263"/>
      <c r="R60" s="263"/>
      <c r="S60" s="263"/>
      <c r="T60" s="263"/>
      <c r="U60" s="263"/>
      <c r="V60" s="263"/>
      <c r="W60" s="263"/>
      <c r="X60" s="263"/>
      <c r="Y60" s="263"/>
      <c r="Z60" s="263"/>
      <c r="AA60" s="268"/>
      <c r="AB60" s="268"/>
      <c r="AC60" s="268"/>
      <c r="AD60" s="268"/>
      <c r="AE60" s="44"/>
      <c r="AF60" s="44"/>
      <c r="AG60" s="44"/>
      <c r="AH60" s="44"/>
      <c r="AI60" s="44"/>
      <c r="AJ60" s="44"/>
      <c r="AK60" s="44"/>
      <c r="AL60" s="44"/>
      <c r="AM60" s="44"/>
      <c r="AN60" s="44"/>
    </row>
    <row r="61" spans="1:40">
      <c r="A61" s="263"/>
      <c r="B61" s="263"/>
      <c r="C61" s="346"/>
      <c r="D61" s="263"/>
      <c r="E61" s="263"/>
      <c r="F61" s="263"/>
      <c r="G61" s="263"/>
      <c r="H61" s="263"/>
      <c r="I61" s="263"/>
      <c r="J61" s="263"/>
      <c r="K61" s="263"/>
      <c r="L61" s="263"/>
      <c r="M61" s="258"/>
      <c r="N61" s="258"/>
      <c r="O61" s="258"/>
      <c r="P61" s="258"/>
      <c r="Q61" s="263"/>
      <c r="R61" s="263"/>
      <c r="S61" s="263"/>
      <c r="T61" s="263"/>
      <c r="U61" s="263"/>
      <c r="V61" s="263"/>
      <c r="W61" s="263"/>
      <c r="X61" s="263"/>
      <c r="Y61" s="263"/>
      <c r="Z61" s="263"/>
      <c r="AA61" s="268"/>
      <c r="AB61" s="268"/>
      <c r="AC61" s="268"/>
      <c r="AD61" s="268"/>
      <c r="AE61" s="44"/>
      <c r="AF61" s="44"/>
      <c r="AG61" s="44"/>
      <c r="AH61" s="44"/>
      <c r="AI61" s="44"/>
      <c r="AJ61" s="44"/>
      <c r="AK61" s="44"/>
      <c r="AL61" s="44"/>
      <c r="AM61" s="44"/>
      <c r="AN61" s="44"/>
    </row>
    <row r="62" spans="1:40">
      <c r="A62" s="263"/>
      <c r="B62" s="263"/>
      <c r="C62" s="346"/>
      <c r="D62" s="263"/>
      <c r="E62" s="263"/>
      <c r="F62" s="263"/>
      <c r="G62" s="263"/>
      <c r="H62" s="263"/>
      <c r="I62" s="263"/>
      <c r="J62" s="263"/>
      <c r="K62" s="263"/>
      <c r="L62" s="263"/>
      <c r="M62" s="258"/>
      <c r="N62" s="258"/>
      <c r="O62" s="258"/>
      <c r="P62" s="258"/>
      <c r="Q62" s="263"/>
      <c r="R62" s="263"/>
      <c r="S62" s="263"/>
      <c r="T62" s="263"/>
      <c r="U62" s="263"/>
      <c r="V62" s="263"/>
      <c r="W62" s="263"/>
      <c r="X62" s="263"/>
      <c r="Y62" s="263"/>
      <c r="Z62" s="263"/>
      <c r="AA62" s="268"/>
      <c r="AB62" s="268"/>
      <c r="AC62" s="268"/>
      <c r="AD62" s="268"/>
      <c r="AE62" s="44"/>
      <c r="AF62" s="44"/>
      <c r="AG62" s="44"/>
      <c r="AH62" s="44"/>
      <c r="AI62" s="44"/>
      <c r="AJ62" s="44"/>
      <c r="AK62" s="44"/>
      <c r="AL62" s="44"/>
      <c r="AM62" s="44"/>
      <c r="AN62" s="44"/>
    </row>
    <row r="63" spans="1:40">
      <c r="A63" s="263"/>
      <c r="B63" s="263"/>
      <c r="C63" s="346"/>
      <c r="D63" s="263"/>
      <c r="E63" s="263"/>
      <c r="F63" s="263"/>
      <c r="G63" s="263"/>
      <c r="H63" s="263"/>
      <c r="I63" s="263"/>
      <c r="J63" s="263"/>
      <c r="K63" s="263"/>
      <c r="L63" s="263"/>
      <c r="M63" s="258"/>
      <c r="N63" s="258"/>
      <c r="O63" s="258"/>
      <c r="P63" s="258"/>
      <c r="Q63" s="263"/>
      <c r="R63" s="263"/>
      <c r="S63" s="263"/>
      <c r="T63" s="263"/>
      <c r="U63" s="263"/>
      <c r="V63" s="263"/>
      <c r="W63" s="263"/>
      <c r="X63" s="263"/>
      <c r="Y63" s="263"/>
      <c r="Z63" s="263"/>
      <c r="AA63" s="268"/>
      <c r="AB63" s="268"/>
      <c r="AC63" s="268"/>
      <c r="AD63" s="268"/>
      <c r="AE63" s="44"/>
      <c r="AF63" s="44"/>
      <c r="AG63" s="44"/>
      <c r="AH63" s="44"/>
      <c r="AI63" s="44"/>
      <c r="AJ63" s="44"/>
      <c r="AK63" s="44"/>
      <c r="AL63" s="44"/>
      <c r="AM63" s="44"/>
      <c r="AN63" s="44"/>
    </row>
    <row r="64" spans="1:40">
      <c r="A64" s="263"/>
      <c r="B64" s="263"/>
      <c r="C64" s="346"/>
      <c r="D64" s="263"/>
      <c r="E64" s="263"/>
      <c r="F64" s="263"/>
      <c r="G64" s="263"/>
      <c r="H64" s="263"/>
      <c r="I64" s="263"/>
      <c r="J64" s="263"/>
      <c r="K64" s="263"/>
      <c r="L64" s="263"/>
      <c r="M64" s="258"/>
      <c r="N64" s="258"/>
      <c r="O64" s="258"/>
      <c r="P64" s="258"/>
      <c r="Q64" s="263"/>
      <c r="R64" s="263"/>
      <c r="S64" s="263"/>
      <c r="T64" s="263"/>
      <c r="U64" s="263"/>
      <c r="V64" s="263"/>
      <c r="W64" s="263"/>
      <c r="X64" s="263"/>
      <c r="Y64" s="263"/>
      <c r="Z64" s="263"/>
      <c r="AA64" s="268"/>
      <c r="AB64" s="268"/>
      <c r="AC64" s="268"/>
      <c r="AD64" s="268"/>
      <c r="AE64" s="44"/>
      <c r="AF64" s="44"/>
      <c r="AG64" s="44"/>
      <c r="AH64" s="44"/>
      <c r="AI64" s="44"/>
      <c r="AJ64" s="44"/>
      <c r="AK64" s="44"/>
      <c r="AL64" s="44"/>
      <c r="AM64" s="44"/>
      <c r="AN64" s="44"/>
    </row>
    <row r="65" spans="1:40">
      <c r="A65" s="263"/>
      <c r="B65" s="263"/>
      <c r="C65" s="346"/>
      <c r="D65" s="263"/>
      <c r="E65" s="263"/>
      <c r="F65" s="263"/>
      <c r="G65" s="263"/>
      <c r="H65" s="263"/>
      <c r="I65" s="263"/>
      <c r="J65" s="263"/>
      <c r="K65" s="263"/>
      <c r="L65" s="263"/>
      <c r="M65" s="258"/>
      <c r="N65" s="258"/>
      <c r="O65" s="258"/>
      <c r="P65" s="258"/>
      <c r="Q65" s="263"/>
      <c r="R65" s="263"/>
      <c r="S65" s="263"/>
      <c r="T65" s="263"/>
      <c r="U65" s="263"/>
      <c r="V65" s="263"/>
      <c r="W65" s="263"/>
      <c r="X65" s="263"/>
      <c r="Y65" s="263"/>
      <c r="Z65" s="263"/>
      <c r="AA65" s="268"/>
      <c r="AB65" s="268"/>
      <c r="AC65" s="268"/>
      <c r="AD65" s="268"/>
      <c r="AE65" s="44"/>
      <c r="AF65" s="44"/>
      <c r="AG65" s="44"/>
      <c r="AH65" s="44"/>
      <c r="AI65" s="44"/>
      <c r="AJ65" s="44"/>
      <c r="AK65" s="44"/>
      <c r="AL65" s="44"/>
      <c r="AM65" s="44"/>
      <c r="AN65" s="44"/>
    </row>
    <row r="66" spans="1:40">
      <c r="A66" s="263"/>
      <c r="B66" s="263"/>
      <c r="C66" s="346"/>
      <c r="D66" s="263"/>
      <c r="E66" s="263"/>
      <c r="F66" s="263"/>
      <c r="G66" s="263"/>
      <c r="H66" s="263"/>
      <c r="I66" s="263"/>
      <c r="J66" s="263"/>
      <c r="K66" s="263"/>
      <c r="L66" s="263"/>
      <c r="M66" s="258"/>
      <c r="N66" s="258"/>
      <c r="O66" s="258"/>
      <c r="P66" s="258"/>
      <c r="Q66" s="263"/>
      <c r="R66" s="263"/>
      <c r="S66" s="263"/>
      <c r="T66" s="263"/>
      <c r="U66" s="263"/>
      <c r="V66" s="263"/>
      <c r="W66" s="263"/>
      <c r="X66" s="263"/>
      <c r="Y66" s="263"/>
      <c r="Z66" s="263"/>
      <c r="AA66" s="268"/>
      <c r="AB66" s="268"/>
      <c r="AC66" s="268"/>
      <c r="AD66" s="268"/>
      <c r="AE66" s="44"/>
      <c r="AF66" s="44"/>
      <c r="AG66" s="44"/>
      <c r="AH66" s="44"/>
      <c r="AI66" s="44"/>
      <c r="AJ66" s="44"/>
      <c r="AK66" s="44"/>
      <c r="AL66" s="44"/>
      <c r="AM66" s="44"/>
      <c r="AN66" s="44"/>
    </row>
    <row r="67" spans="1:40">
      <c r="A67" s="263"/>
      <c r="B67" s="263"/>
      <c r="C67" s="346"/>
      <c r="D67" s="263"/>
      <c r="E67" s="263"/>
      <c r="F67" s="263"/>
      <c r="G67" s="263"/>
      <c r="H67" s="263"/>
      <c r="I67" s="263"/>
      <c r="J67" s="263"/>
      <c r="K67" s="263"/>
      <c r="L67" s="263"/>
      <c r="M67" s="258"/>
      <c r="N67" s="258"/>
      <c r="O67" s="258"/>
      <c r="P67" s="258"/>
      <c r="Q67" s="263"/>
      <c r="R67" s="263"/>
      <c r="S67" s="263"/>
      <c r="T67" s="263"/>
      <c r="U67" s="263"/>
      <c r="V67" s="263"/>
      <c r="W67" s="263"/>
      <c r="X67" s="263"/>
      <c r="Y67" s="263"/>
      <c r="Z67" s="263"/>
      <c r="AA67" s="268"/>
      <c r="AB67" s="268"/>
      <c r="AC67" s="268"/>
      <c r="AD67" s="268"/>
      <c r="AE67" s="44"/>
      <c r="AF67" s="44"/>
      <c r="AG67" s="44"/>
      <c r="AH67" s="44"/>
      <c r="AI67" s="44"/>
      <c r="AJ67" s="44"/>
      <c r="AK67" s="44"/>
      <c r="AL67" s="44"/>
      <c r="AM67" s="44"/>
      <c r="AN67" s="44"/>
    </row>
    <row r="68" spans="1:40">
      <c r="A68" s="263"/>
      <c r="B68" s="263"/>
      <c r="C68" s="346"/>
      <c r="D68" s="263"/>
      <c r="E68" s="263"/>
      <c r="F68" s="263"/>
      <c r="G68" s="263"/>
      <c r="H68" s="263"/>
      <c r="I68" s="263"/>
      <c r="J68" s="263"/>
      <c r="K68" s="263"/>
      <c r="L68" s="263"/>
      <c r="M68" s="258"/>
      <c r="N68" s="258"/>
      <c r="O68" s="258"/>
      <c r="P68" s="258"/>
      <c r="Q68" s="263"/>
      <c r="R68" s="263"/>
      <c r="S68" s="263"/>
      <c r="T68" s="263"/>
      <c r="U68" s="263"/>
      <c r="V68" s="263"/>
      <c r="W68" s="263"/>
      <c r="X68" s="263"/>
      <c r="Y68" s="263"/>
      <c r="Z68" s="263"/>
      <c r="AA68" s="268"/>
      <c r="AB68" s="268"/>
      <c r="AC68" s="268"/>
      <c r="AD68" s="268"/>
      <c r="AE68" s="44"/>
      <c r="AF68" s="44"/>
      <c r="AG68" s="44"/>
      <c r="AH68" s="44"/>
      <c r="AI68" s="44"/>
      <c r="AJ68" s="44"/>
      <c r="AK68" s="44"/>
      <c r="AL68" s="44"/>
      <c r="AM68" s="44"/>
      <c r="AN68" s="44"/>
    </row>
    <row r="69" spans="1:40">
      <c r="A69" s="263"/>
      <c r="B69" s="263"/>
      <c r="C69" s="346"/>
      <c r="D69" s="263"/>
      <c r="E69" s="263"/>
      <c r="F69" s="263"/>
      <c r="G69" s="263"/>
      <c r="H69" s="263"/>
      <c r="I69" s="263"/>
      <c r="J69" s="263"/>
      <c r="K69" s="263"/>
      <c r="L69" s="263"/>
      <c r="M69" s="258"/>
      <c r="N69" s="258"/>
      <c r="O69" s="258"/>
      <c r="P69" s="258"/>
      <c r="Q69" s="263"/>
      <c r="R69" s="263"/>
      <c r="S69" s="263"/>
      <c r="T69" s="263"/>
      <c r="U69" s="263"/>
      <c r="V69" s="263"/>
      <c r="W69" s="263"/>
      <c r="X69" s="263"/>
      <c r="Y69" s="263"/>
      <c r="Z69" s="263"/>
      <c r="AA69" s="268"/>
      <c r="AB69" s="268"/>
      <c r="AC69" s="268"/>
      <c r="AD69" s="268"/>
      <c r="AE69" s="44"/>
      <c r="AF69" s="44"/>
      <c r="AG69" s="44"/>
      <c r="AH69" s="44"/>
      <c r="AI69" s="44"/>
      <c r="AJ69" s="44"/>
      <c r="AK69" s="44"/>
      <c r="AL69" s="44"/>
      <c r="AM69" s="44"/>
      <c r="AN69" s="44"/>
    </row>
    <row r="70" spans="1:40">
      <c r="A70" s="263"/>
      <c r="B70" s="263"/>
      <c r="C70" s="346"/>
      <c r="D70" s="263"/>
      <c r="E70" s="263"/>
      <c r="F70" s="263"/>
      <c r="G70" s="263"/>
      <c r="H70" s="263"/>
      <c r="I70" s="263"/>
      <c r="J70" s="263"/>
      <c r="K70" s="263"/>
      <c r="L70" s="263"/>
      <c r="M70" s="258"/>
      <c r="N70" s="258"/>
      <c r="O70" s="258"/>
      <c r="P70" s="258"/>
      <c r="Q70" s="263"/>
      <c r="R70" s="263"/>
      <c r="S70" s="263"/>
      <c r="T70" s="263"/>
      <c r="U70" s="263"/>
      <c r="V70" s="263"/>
      <c r="W70" s="263"/>
      <c r="X70" s="263"/>
      <c r="Y70" s="263"/>
      <c r="Z70" s="263"/>
      <c r="AA70" s="268"/>
      <c r="AB70" s="268"/>
      <c r="AC70" s="268"/>
      <c r="AD70" s="268"/>
      <c r="AE70" s="44"/>
      <c r="AF70" s="44"/>
      <c r="AG70" s="44"/>
      <c r="AH70" s="44"/>
      <c r="AI70" s="44"/>
      <c r="AJ70" s="44"/>
      <c r="AK70" s="44"/>
      <c r="AL70" s="44"/>
      <c r="AM70" s="44"/>
      <c r="AN70" s="44"/>
    </row>
    <row r="71" spans="1:40">
      <c r="A71" s="263"/>
      <c r="B71" s="263"/>
      <c r="C71" s="346"/>
      <c r="D71" s="263"/>
      <c r="E71" s="263"/>
      <c r="F71" s="263"/>
      <c r="G71" s="263"/>
      <c r="H71" s="263"/>
      <c r="I71" s="263"/>
      <c r="J71" s="263"/>
      <c r="K71" s="263"/>
      <c r="L71" s="263"/>
      <c r="M71" s="258"/>
      <c r="N71" s="258"/>
      <c r="O71" s="258"/>
      <c r="P71" s="258"/>
      <c r="Q71" s="263"/>
      <c r="R71" s="263"/>
      <c r="S71" s="263"/>
      <c r="T71" s="263"/>
      <c r="U71" s="263"/>
      <c r="V71" s="263"/>
      <c r="W71" s="263"/>
      <c r="X71" s="263"/>
      <c r="Y71" s="263"/>
      <c r="Z71" s="263"/>
      <c r="AA71" s="268"/>
      <c r="AB71" s="268"/>
      <c r="AC71" s="268"/>
      <c r="AD71" s="268"/>
      <c r="AE71" s="44"/>
      <c r="AF71" s="44"/>
      <c r="AG71" s="44"/>
      <c r="AH71" s="44"/>
      <c r="AI71" s="44"/>
      <c r="AJ71" s="44"/>
      <c r="AK71" s="44"/>
      <c r="AL71" s="44"/>
      <c r="AM71" s="44"/>
      <c r="AN71" s="44"/>
    </row>
    <row r="72" spans="1:40">
      <c r="A72" s="263"/>
      <c r="B72" s="263"/>
      <c r="C72" s="346"/>
      <c r="D72" s="263"/>
      <c r="E72" s="263"/>
      <c r="F72" s="263"/>
      <c r="G72" s="263"/>
      <c r="H72" s="263"/>
      <c r="I72" s="263"/>
      <c r="J72" s="263"/>
      <c r="K72" s="263"/>
      <c r="L72" s="263"/>
      <c r="M72" s="258"/>
      <c r="N72" s="258"/>
      <c r="O72" s="258"/>
      <c r="P72" s="258"/>
      <c r="Q72" s="263"/>
      <c r="R72" s="263"/>
      <c r="S72" s="263"/>
      <c r="T72" s="263"/>
      <c r="U72" s="263"/>
      <c r="V72" s="263"/>
      <c r="W72" s="263"/>
      <c r="X72" s="263"/>
      <c r="Y72" s="263"/>
      <c r="Z72" s="263"/>
      <c r="AA72" s="268"/>
      <c r="AB72" s="268"/>
      <c r="AC72" s="268"/>
      <c r="AD72" s="268"/>
      <c r="AE72" s="44"/>
      <c r="AF72" s="44"/>
      <c r="AG72" s="44"/>
      <c r="AH72" s="44"/>
      <c r="AI72" s="44"/>
      <c r="AJ72" s="44"/>
      <c r="AK72" s="44"/>
      <c r="AL72" s="44"/>
      <c r="AM72" s="44"/>
      <c r="AN72" s="44"/>
    </row>
    <row r="73" spans="1:40">
      <c r="A73" s="263"/>
      <c r="B73" s="263"/>
      <c r="C73" s="346"/>
      <c r="D73" s="263"/>
      <c r="E73" s="263"/>
      <c r="F73" s="263"/>
      <c r="G73" s="263"/>
      <c r="H73" s="263"/>
      <c r="I73" s="263"/>
      <c r="J73" s="263"/>
      <c r="K73" s="263"/>
      <c r="L73" s="263"/>
      <c r="M73" s="258"/>
      <c r="N73" s="258"/>
      <c r="O73" s="258"/>
      <c r="P73" s="258"/>
      <c r="Q73" s="263"/>
      <c r="R73" s="263"/>
      <c r="S73" s="263"/>
      <c r="T73" s="263"/>
      <c r="U73" s="263"/>
      <c r="V73" s="263"/>
      <c r="W73" s="263"/>
      <c r="X73" s="263"/>
      <c r="Y73" s="263"/>
      <c r="Z73" s="263"/>
      <c r="AA73" s="268"/>
      <c r="AB73" s="268"/>
      <c r="AC73" s="268"/>
      <c r="AD73" s="268"/>
      <c r="AE73" s="44"/>
      <c r="AF73" s="44"/>
      <c r="AG73" s="44"/>
      <c r="AH73" s="44"/>
      <c r="AI73" s="44"/>
      <c r="AJ73" s="44"/>
      <c r="AK73" s="44"/>
      <c r="AL73" s="44"/>
      <c r="AM73" s="44"/>
      <c r="AN73" s="44"/>
    </row>
    <row r="74" spans="1:40">
      <c r="A74" s="263"/>
      <c r="B74" s="263"/>
      <c r="C74" s="346"/>
      <c r="D74" s="263"/>
      <c r="E74" s="263"/>
      <c r="F74" s="263"/>
      <c r="G74" s="263"/>
      <c r="H74" s="263"/>
      <c r="I74" s="263"/>
      <c r="J74" s="263"/>
      <c r="K74" s="263"/>
      <c r="L74" s="263"/>
      <c r="M74" s="258"/>
      <c r="N74" s="258"/>
      <c r="O74" s="258"/>
      <c r="P74" s="258"/>
      <c r="Q74" s="263"/>
      <c r="R74" s="263"/>
      <c r="S74" s="263"/>
      <c r="T74" s="263"/>
      <c r="U74" s="263"/>
      <c r="V74" s="263"/>
      <c r="W74" s="263"/>
      <c r="X74" s="263"/>
      <c r="Y74" s="263"/>
      <c r="Z74" s="263"/>
      <c r="AA74" s="268"/>
      <c r="AB74" s="268"/>
      <c r="AC74" s="268"/>
      <c r="AD74" s="268"/>
      <c r="AE74" s="44"/>
      <c r="AF74" s="44"/>
      <c r="AG74" s="44"/>
      <c r="AH74" s="44"/>
      <c r="AI74" s="44"/>
      <c r="AJ74" s="44"/>
      <c r="AK74" s="44"/>
      <c r="AL74" s="44"/>
      <c r="AM74" s="44"/>
      <c r="AN74" s="44"/>
    </row>
    <row r="75" spans="1:40">
      <c r="A75" s="263"/>
      <c r="B75" s="263"/>
      <c r="C75" s="346"/>
      <c r="D75" s="263"/>
      <c r="E75" s="263"/>
      <c r="F75" s="263"/>
      <c r="G75" s="263"/>
      <c r="H75" s="263"/>
      <c r="I75" s="263"/>
      <c r="J75" s="263"/>
      <c r="K75" s="263"/>
      <c r="L75" s="263"/>
      <c r="M75" s="258"/>
      <c r="N75" s="258"/>
      <c r="O75" s="258"/>
      <c r="P75" s="258"/>
      <c r="Q75" s="263"/>
      <c r="R75" s="263"/>
      <c r="S75" s="263"/>
      <c r="T75" s="263"/>
      <c r="U75" s="263"/>
      <c r="V75" s="263"/>
      <c r="W75" s="263"/>
      <c r="X75" s="263"/>
      <c r="Y75" s="263"/>
      <c r="Z75" s="263"/>
      <c r="AA75" s="268"/>
      <c r="AB75" s="268"/>
      <c r="AC75" s="268"/>
      <c r="AD75" s="268"/>
      <c r="AE75" s="44"/>
      <c r="AF75" s="44"/>
      <c r="AG75" s="44"/>
      <c r="AH75" s="44"/>
      <c r="AI75" s="44"/>
      <c r="AJ75" s="44"/>
      <c r="AK75" s="44"/>
      <c r="AL75" s="44"/>
      <c r="AM75" s="44"/>
      <c r="AN75" s="44"/>
    </row>
    <row r="76" spans="1:40">
      <c r="A76" s="263"/>
      <c r="B76" s="263"/>
      <c r="C76" s="346"/>
      <c r="D76" s="263"/>
      <c r="E76" s="263"/>
      <c r="F76" s="263"/>
      <c r="G76" s="263"/>
      <c r="H76" s="263"/>
      <c r="I76" s="263"/>
      <c r="J76" s="263"/>
      <c r="K76" s="263"/>
      <c r="L76" s="263"/>
      <c r="M76" s="258"/>
      <c r="N76" s="258"/>
      <c r="O76" s="258"/>
      <c r="P76" s="258"/>
      <c r="Q76" s="263"/>
      <c r="R76" s="263"/>
      <c r="S76" s="263"/>
      <c r="T76" s="263"/>
      <c r="U76" s="263"/>
      <c r="V76" s="263"/>
      <c r="W76" s="263"/>
      <c r="X76" s="263"/>
      <c r="Y76" s="263"/>
      <c r="Z76" s="263"/>
      <c r="AA76" s="268"/>
      <c r="AB76" s="268"/>
      <c r="AC76" s="268"/>
      <c r="AD76" s="268"/>
      <c r="AE76" s="44"/>
      <c r="AF76" s="44"/>
      <c r="AG76" s="44"/>
      <c r="AH76" s="44"/>
      <c r="AI76" s="44"/>
      <c r="AJ76" s="44"/>
      <c r="AK76" s="44"/>
      <c r="AL76" s="44"/>
      <c r="AM76" s="44"/>
      <c r="AN76" s="44"/>
    </row>
    <row r="77" spans="1:40">
      <c r="A77" s="263"/>
      <c r="B77" s="263"/>
      <c r="C77" s="346"/>
      <c r="D77" s="263"/>
      <c r="E77" s="263"/>
      <c r="F77" s="263"/>
      <c r="G77" s="263"/>
      <c r="H77" s="263"/>
      <c r="I77" s="263"/>
      <c r="J77" s="263"/>
      <c r="K77" s="263"/>
      <c r="L77" s="263"/>
      <c r="M77" s="258"/>
      <c r="N77" s="258"/>
      <c r="O77" s="258"/>
      <c r="P77" s="258"/>
      <c r="Q77" s="263"/>
      <c r="R77" s="263"/>
      <c r="S77" s="263"/>
      <c r="T77" s="263"/>
      <c r="U77" s="263"/>
      <c r="V77" s="263"/>
      <c r="W77" s="263"/>
      <c r="X77" s="263"/>
      <c r="Y77" s="263"/>
      <c r="Z77" s="263"/>
      <c r="AA77" s="268"/>
      <c r="AB77" s="268"/>
      <c r="AC77" s="268"/>
      <c r="AD77" s="268"/>
      <c r="AE77" s="44"/>
      <c r="AF77" s="44"/>
      <c r="AG77" s="44"/>
      <c r="AH77" s="44"/>
      <c r="AI77" s="44"/>
      <c r="AJ77" s="44"/>
      <c r="AK77" s="44"/>
      <c r="AL77" s="44"/>
      <c r="AM77" s="44"/>
      <c r="AN77" s="44"/>
    </row>
    <row r="78" spans="1:40">
      <c r="A78" s="263"/>
      <c r="B78" s="263"/>
      <c r="C78" s="346"/>
      <c r="D78" s="263"/>
      <c r="E78" s="263"/>
      <c r="F78" s="263"/>
      <c r="G78" s="263"/>
      <c r="H78" s="263"/>
      <c r="I78" s="263"/>
      <c r="J78" s="263"/>
      <c r="K78" s="263"/>
      <c r="L78" s="263"/>
      <c r="M78" s="258"/>
      <c r="N78" s="258"/>
      <c r="O78" s="258"/>
      <c r="P78" s="258"/>
      <c r="Q78" s="263"/>
      <c r="R78" s="263"/>
      <c r="S78" s="263"/>
      <c r="T78" s="263"/>
      <c r="U78" s="263"/>
      <c r="V78" s="263"/>
      <c r="W78" s="263"/>
      <c r="X78" s="263"/>
      <c r="Y78" s="263"/>
      <c r="Z78" s="263"/>
      <c r="AA78" s="268"/>
      <c r="AB78" s="268"/>
      <c r="AC78" s="268"/>
      <c r="AD78" s="268"/>
      <c r="AE78" s="44"/>
      <c r="AF78" s="44"/>
      <c r="AG78" s="44"/>
      <c r="AH78" s="44"/>
      <c r="AI78" s="44"/>
      <c r="AJ78" s="44"/>
      <c r="AK78" s="44"/>
      <c r="AL78" s="44"/>
      <c r="AM78" s="44"/>
      <c r="AN78" s="44"/>
    </row>
    <row r="79" spans="1:40">
      <c r="A79" s="263"/>
      <c r="B79" s="263"/>
      <c r="C79" s="346"/>
      <c r="D79" s="263"/>
      <c r="E79" s="263"/>
      <c r="F79" s="263"/>
      <c r="G79" s="263"/>
      <c r="H79" s="263"/>
      <c r="I79" s="263"/>
      <c r="J79" s="263"/>
      <c r="K79" s="263"/>
      <c r="L79" s="263"/>
      <c r="M79" s="258"/>
      <c r="N79" s="258"/>
      <c r="O79" s="258"/>
      <c r="P79" s="258"/>
      <c r="Q79" s="263"/>
      <c r="R79" s="263"/>
      <c r="S79" s="263"/>
      <c r="T79" s="263"/>
      <c r="U79" s="263"/>
      <c r="V79" s="263"/>
      <c r="W79" s="263"/>
      <c r="X79" s="263"/>
      <c r="Y79" s="263"/>
      <c r="Z79" s="263"/>
      <c r="AA79" s="268"/>
      <c r="AB79" s="268"/>
      <c r="AC79" s="268"/>
      <c r="AD79" s="268"/>
      <c r="AE79" s="44"/>
      <c r="AF79" s="44"/>
      <c r="AG79" s="44"/>
      <c r="AH79" s="44"/>
      <c r="AI79" s="44"/>
      <c r="AJ79" s="44"/>
      <c r="AK79" s="44"/>
      <c r="AL79" s="44"/>
      <c r="AM79" s="44"/>
      <c r="AN79" s="44"/>
    </row>
    <row r="80" spans="1:40">
      <c r="A80" s="263"/>
      <c r="B80" s="263"/>
      <c r="C80" s="346"/>
      <c r="D80" s="263"/>
      <c r="E80" s="263"/>
      <c r="F80" s="263"/>
      <c r="G80" s="263"/>
      <c r="H80" s="263"/>
      <c r="I80" s="263"/>
      <c r="J80" s="263"/>
      <c r="K80" s="263"/>
      <c r="L80" s="263"/>
      <c r="M80" s="258"/>
      <c r="N80" s="258"/>
      <c r="O80" s="258"/>
      <c r="P80" s="258"/>
      <c r="Q80" s="263"/>
      <c r="R80" s="263"/>
      <c r="S80" s="263"/>
      <c r="T80" s="263"/>
      <c r="U80" s="263"/>
      <c r="V80" s="263"/>
      <c r="W80" s="263"/>
      <c r="X80" s="263"/>
      <c r="Y80" s="263"/>
      <c r="Z80" s="263"/>
      <c r="AA80" s="268"/>
      <c r="AB80" s="268"/>
      <c r="AC80" s="268"/>
      <c r="AD80" s="268"/>
      <c r="AE80" s="44"/>
      <c r="AF80" s="44"/>
      <c r="AG80" s="44"/>
      <c r="AH80" s="44"/>
      <c r="AI80" s="44"/>
      <c r="AJ80" s="44"/>
      <c r="AK80" s="44"/>
      <c r="AL80" s="44"/>
      <c r="AM80" s="44"/>
      <c r="AN80" s="44"/>
    </row>
    <row r="81" spans="1:40">
      <c r="A81" s="263"/>
      <c r="B81" s="263"/>
      <c r="C81" s="346"/>
      <c r="D81" s="263"/>
      <c r="E81" s="263"/>
      <c r="F81" s="263"/>
      <c r="G81" s="263"/>
      <c r="H81" s="263"/>
      <c r="I81" s="263"/>
      <c r="J81" s="263"/>
      <c r="K81" s="263"/>
      <c r="L81" s="263"/>
      <c r="M81" s="258"/>
      <c r="N81" s="258"/>
      <c r="O81" s="258"/>
      <c r="P81" s="258"/>
      <c r="Q81" s="263"/>
      <c r="R81" s="263"/>
      <c r="S81" s="263"/>
      <c r="T81" s="263"/>
      <c r="U81" s="263"/>
      <c r="V81" s="263"/>
      <c r="W81" s="263"/>
      <c r="X81" s="263"/>
      <c r="Y81" s="263"/>
      <c r="Z81" s="263"/>
      <c r="AA81" s="268"/>
      <c r="AB81" s="268"/>
      <c r="AC81" s="268"/>
      <c r="AD81" s="268"/>
      <c r="AE81" s="44"/>
      <c r="AF81" s="44"/>
      <c r="AG81" s="44"/>
      <c r="AH81" s="44"/>
      <c r="AI81" s="44"/>
      <c r="AJ81" s="44"/>
      <c r="AK81" s="44"/>
      <c r="AL81" s="44"/>
      <c r="AM81" s="44"/>
      <c r="AN81" s="44"/>
    </row>
    <row r="82" spans="1:40">
      <c r="A82" s="263"/>
      <c r="B82" s="263"/>
      <c r="C82" s="346"/>
      <c r="D82" s="263"/>
      <c r="E82" s="263"/>
      <c r="F82" s="263"/>
      <c r="G82" s="263"/>
      <c r="H82" s="263"/>
      <c r="I82" s="263"/>
      <c r="J82" s="263"/>
      <c r="K82" s="263"/>
      <c r="L82" s="263"/>
      <c r="M82" s="258"/>
      <c r="N82" s="258"/>
      <c r="O82" s="258"/>
      <c r="P82" s="258"/>
      <c r="Q82" s="263"/>
      <c r="R82" s="263"/>
      <c r="S82" s="263"/>
      <c r="T82" s="263"/>
      <c r="U82" s="263"/>
      <c r="V82" s="263"/>
      <c r="W82" s="263"/>
      <c r="X82" s="263"/>
      <c r="Y82" s="263"/>
      <c r="Z82" s="263"/>
      <c r="AA82" s="268"/>
      <c r="AB82" s="268"/>
      <c r="AC82" s="268"/>
      <c r="AD82" s="268"/>
      <c r="AE82" s="44"/>
      <c r="AF82" s="44"/>
      <c r="AG82" s="44"/>
      <c r="AH82" s="44"/>
      <c r="AI82" s="44"/>
      <c r="AJ82" s="44"/>
      <c r="AK82" s="44"/>
      <c r="AL82" s="44"/>
      <c r="AM82" s="44"/>
      <c r="AN82" s="44"/>
    </row>
    <row r="83" spans="1:40">
      <c r="A83" s="263"/>
      <c r="B83" s="263"/>
      <c r="C83" s="346"/>
      <c r="D83" s="263"/>
      <c r="E83" s="263"/>
      <c r="F83" s="263"/>
      <c r="G83" s="263"/>
      <c r="H83" s="263"/>
      <c r="I83" s="263"/>
      <c r="J83" s="263"/>
      <c r="K83" s="263"/>
      <c r="L83" s="263"/>
      <c r="M83" s="258"/>
      <c r="N83" s="258"/>
      <c r="O83" s="258"/>
      <c r="P83" s="258"/>
      <c r="Q83" s="263"/>
      <c r="R83" s="263"/>
      <c r="S83" s="263"/>
      <c r="T83" s="263"/>
      <c r="U83" s="263"/>
      <c r="V83" s="263"/>
      <c r="W83" s="263"/>
      <c r="X83" s="263"/>
      <c r="Y83" s="263"/>
      <c r="Z83" s="263"/>
      <c r="AA83" s="268"/>
      <c r="AB83" s="268"/>
      <c r="AC83" s="268"/>
      <c r="AD83" s="268"/>
      <c r="AE83" s="44"/>
      <c r="AF83" s="44"/>
      <c r="AG83" s="44"/>
      <c r="AH83" s="44"/>
      <c r="AI83" s="44"/>
      <c r="AJ83" s="44"/>
      <c r="AK83" s="44"/>
      <c r="AL83" s="44"/>
      <c r="AM83" s="44"/>
      <c r="AN83" s="44"/>
    </row>
    <row r="84" spans="1:40">
      <c r="A84" s="263"/>
      <c r="B84" s="263"/>
      <c r="C84" s="346"/>
      <c r="D84" s="263"/>
      <c r="E84" s="263"/>
      <c r="F84" s="263"/>
      <c r="G84" s="263"/>
      <c r="H84" s="263"/>
      <c r="I84" s="263"/>
      <c r="J84" s="263"/>
      <c r="K84" s="263"/>
      <c r="L84" s="263"/>
      <c r="M84" s="258"/>
      <c r="N84" s="258"/>
      <c r="O84" s="258"/>
      <c r="P84" s="258"/>
      <c r="Q84" s="263"/>
      <c r="R84" s="263"/>
      <c r="S84" s="263"/>
      <c r="T84" s="263"/>
      <c r="U84" s="263"/>
      <c r="V84" s="263"/>
      <c r="W84" s="263"/>
      <c r="X84" s="263"/>
      <c r="Y84" s="263"/>
      <c r="Z84" s="263"/>
      <c r="AA84" s="268"/>
      <c r="AB84" s="268"/>
      <c r="AC84" s="268"/>
      <c r="AD84" s="268"/>
      <c r="AE84" s="44"/>
      <c r="AF84" s="44"/>
      <c r="AG84" s="44"/>
      <c r="AH84" s="44"/>
      <c r="AI84" s="44"/>
      <c r="AJ84" s="44"/>
      <c r="AK84" s="44"/>
      <c r="AL84" s="44"/>
      <c r="AM84" s="44"/>
      <c r="AN84" s="44"/>
    </row>
    <row r="85" spans="1:40">
      <c r="A85" s="263"/>
      <c r="B85" s="263"/>
      <c r="C85" s="346"/>
      <c r="D85" s="263"/>
      <c r="E85" s="263"/>
      <c r="F85" s="263"/>
      <c r="G85" s="263"/>
      <c r="H85" s="263"/>
      <c r="I85" s="263"/>
      <c r="J85" s="263"/>
      <c r="K85" s="263"/>
      <c r="L85" s="263"/>
      <c r="M85" s="258"/>
      <c r="N85" s="258"/>
      <c r="O85" s="258"/>
      <c r="P85" s="258"/>
      <c r="Q85" s="263"/>
      <c r="R85" s="263"/>
      <c r="S85" s="263"/>
      <c r="T85" s="263"/>
      <c r="U85" s="263"/>
      <c r="V85" s="263"/>
      <c r="W85" s="263"/>
      <c r="X85" s="263"/>
      <c r="Y85" s="263"/>
      <c r="Z85" s="263"/>
      <c r="AA85" s="268"/>
      <c r="AB85" s="268"/>
      <c r="AC85" s="268"/>
      <c r="AD85" s="268"/>
      <c r="AE85" s="44"/>
      <c r="AF85" s="44"/>
      <c r="AG85" s="44"/>
      <c r="AH85" s="44"/>
      <c r="AI85" s="44"/>
      <c r="AJ85" s="44"/>
      <c r="AK85" s="44"/>
      <c r="AL85" s="44"/>
      <c r="AM85" s="44"/>
      <c r="AN85" s="44"/>
    </row>
    <row r="86" spans="1:40">
      <c r="A86" s="263"/>
      <c r="B86" s="263"/>
      <c r="C86" s="346"/>
      <c r="D86" s="263"/>
      <c r="E86" s="263"/>
      <c r="F86" s="263"/>
      <c r="G86" s="263"/>
      <c r="H86" s="263"/>
      <c r="I86" s="263"/>
      <c r="J86" s="263"/>
      <c r="K86" s="263"/>
      <c r="L86" s="263"/>
      <c r="M86" s="258"/>
      <c r="N86" s="258"/>
      <c r="O86" s="258"/>
      <c r="P86" s="258"/>
      <c r="Q86" s="263"/>
      <c r="R86" s="263"/>
      <c r="S86" s="263"/>
      <c r="T86" s="263"/>
      <c r="U86" s="263"/>
      <c r="V86" s="263"/>
      <c r="W86" s="263"/>
      <c r="X86" s="263"/>
      <c r="Y86" s="263"/>
      <c r="Z86" s="263"/>
      <c r="AA86" s="268"/>
      <c r="AB86" s="268"/>
      <c r="AC86" s="268"/>
      <c r="AD86" s="268"/>
      <c r="AE86" s="44"/>
      <c r="AF86" s="44"/>
      <c r="AG86" s="44"/>
      <c r="AH86" s="44"/>
      <c r="AI86" s="44"/>
      <c r="AJ86" s="44"/>
      <c r="AK86" s="44"/>
      <c r="AL86" s="44"/>
      <c r="AM86" s="44"/>
      <c r="AN86" s="44"/>
    </row>
    <row r="87" spans="1:40">
      <c r="A87" s="263"/>
      <c r="B87" s="263"/>
      <c r="C87" s="346"/>
      <c r="D87" s="263"/>
      <c r="E87" s="263"/>
      <c r="F87" s="263"/>
      <c r="G87" s="263"/>
      <c r="H87" s="263"/>
      <c r="I87" s="263"/>
      <c r="J87" s="263"/>
      <c r="K87" s="263"/>
      <c r="L87" s="263"/>
      <c r="M87" s="258"/>
      <c r="N87" s="258"/>
      <c r="O87" s="258"/>
      <c r="P87" s="258"/>
      <c r="Q87" s="263"/>
      <c r="R87" s="263"/>
      <c r="S87" s="263"/>
      <c r="T87" s="263"/>
      <c r="U87" s="263"/>
      <c r="V87" s="263"/>
      <c r="W87" s="263"/>
      <c r="X87" s="263"/>
      <c r="Y87" s="263"/>
      <c r="Z87" s="263"/>
      <c r="AA87" s="268"/>
      <c r="AB87" s="268"/>
      <c r="AC87" s="268"/>
      <c r="AD87" s="268"/>
      <c r="AE87" s="44"/>
      <c r="AF87" s="44"/>
      <c r="AG87" s="44"/>
      <c r="AH87" s="44"/>
      <c r="AI87" s="44"/>
      <c r="AJ87" s="44"/>
      <c r="AK87" s="44"/>
      <c r="AL87" s="44"/>
      <c r="AM87" s="44"/>
      <c r="AN87" s="44"/>
    </row>
    <row r="88" spans="1:40">
      <c r="A88" s="263"/>
      <c r="B88" s="263"/>
      <c r="C88" s="346"/>
      <c r="D88" s="263"/>
      <c r="E88" s="263"/>
      <c r="F88" s="263"/>
      <c r="G88" s="263"/>
      <c r="H88" s="263"/>
      <c r="I88" s="263"/>
      <c r="J88" s="263"/>
      <c r="K88" s="263"/>
      <c r="L88" s="263"/>
      <c r="M88" s="258"/>
      <c r="N88" s="258"/>
      <c r="O88" s="258"/>
      <c r="P88" s="258"/>
      <c r="Q88" s="263"/>
      <c r="R88" s="263"/>
      <c r="S88" s="263"/>
      <c r="T88" s="263"/>
      <c r="U88" s="263"/>
      <c r="V88" s="263"/>
      <c r="W88" s="263"/>
      <c r="X88" s="263"/>
      <c r="Y88" s="263"/>
      <c r="Z88" s="263"/>
      <c r="AA88" s="268"/>
      <c r="AB88" s="268"/>
      <c r="AC88" s="268"/>
      <c r="AD88" s="268"/>
      <c r="AE88" s="44"/>
      <c r="AF88" s="44"/>
      <c r="AG88" s="44"/>
      <c r="AH88" s="44"/>
      <c r="AI88" s="44"/>
      <c r="AJ88" s="44"/>
      <c r="AK88" s="44"/>
      <c r="AL88" s="44"/>
      <c r="AM88" s="44"/>
      <c r="AN88" s="44"/>
    </row>
    <row r="89" spans="1:40">
      <c r="A89" s="263"/>
      <c r="B89" s="263"/>
      <c r="C89" s="346"/>
      <c r="D89" s="263"/>
      <c r="E89" s="263"/>
      <c r="F89" s="263"/>
      <c r="G89" s="263"/>
      <c r="H89" s="263"/>
      <c r="I89" s="263"/>
      <c r="J89" s="263"/>
      <c r="K89" s="263"/>
      <c r="L89" s="263"/>
      <c r="M89" s="258"/>
      <c r="N89" s="258"/>
      <c r="O89" s="258"/>
      <c r="P89" s="258"/>
      <c r="Q89" s="263"/>
      <c r="R89" s="263"/>
      <c r="S89" s="263"/>
      <c r="T89" s="263"/>
      <c r="U89" s="263"/>
      <c r="V89" s="263"/>
      <c r="W89" s="263"/>
      <c r="X89" s="263"/>
      <c r="Y89" s="263"/>
      <c r="Z89" s="263"/>
      <c r="AA89" s="268"/>
      <c r="AB89" s="268"/>
      <c r="AC89" s="268"/>
      <c r="AD89" s="268"/>
      <c r="AE89" s="44"/>
      <c r="AF89" s="44"/>
      <c r="AG89" s="44"/>
      <c r="AH89" s="44"/>
      <c r="AI89" s="44"/>
      <c r="AJ89" s="44"/>
      <c r="AK89" s="44"/>
      <c r="AL89" s="44"/>
      <c r="AM89" s="44"/>
      <c r="AN89" s="44"/>
    </row>
    <row r="90" spans="1:40">
      <c r="A90" s="263"/>
      <c r="B90" s="263"/>
      <c r="C90" s="346"/>
      <c r="D90" s="263"/>
      <c r="E90" s="263"/>
      <c r="F90" s="263"/>
      <c r="G90" s="263"/>
      <c r="H90" s="263"/>
      <c r="I90" s="263"/>
      <c r="J90" s="263"/>
      <c r="K90" s="263"/>
      <c r="L90" s="263"/>
      <c r="M90" s="258"/>
      <c r="N90" s="258"/>
      <c r="O90" s="258"/>
      <c r="P90" s="258"/>
      <c r="Q90" s="263"/>
      <c r="R90" s="263"/>
      <c r="S90" s="263"/>
      <c r="T90" s="263"/>
      <c r="U90" s="263"/>
      <c r="V90" s="263"/>
      <c r="W90" s="263"/>
      <c r="X90" s="263"/>
      <c r="Y90" s="263"/>
      <c r="Z90" s="263"/>
      <c r="AA90" s="268"/>
      <c r="AB90" s="268"/>
      <c r="AC90" s="268"/>
      <c r="AD90" s="268"/>
      <c r="AE90" s="44"/>
      <c r="AF90" s="44"/>
      <c r="AG90" s="44"/>
      <c r="AH90" s="44"/>
      <c r="AI90" s="44"/>
      <c r="AJ90" s="44"/>
      <c r="AK90" s="44"/>
      <c r="AL90" s="44"/>
      <c r="AM90" s="44"/>
      <c r="AN90" s="44"/>
    </row>
    <row r="91" spans="1:40">
      <c r="A91" s="263"/>
      <c r="B91" s="263"/>
      <c r="C91" s="346"/>
      <c r="D91" s="263"/>
      <c r="E91" s="263"/>
      <c r="F91" s="263"/>
      <c r="G91" s="263"/>
      <c r="H91" s="263"/>
      <c r="I91" s="263"/>
      <c r="J91" s="263"/>
      <c r="K91" s="263"/>
      <c r="L91" s="263"/>
      <c r="M91" s="258"/>
      <c r="N91" s="258"/>
      <c r="O91" s="258"/>
      <c r="P91" s="258"/>
      <c r="Q91" s="263"/>
      <c r="R91" s="263"/>
      <c r="S91" s="263"/>
      <c r="T91" s="263"/>
      <c r="U91" s="263"/>
      <c r="V91" s="263"/>
      <c r="W91" s="263"/>
      <c r="X91" s="263"/>
      <c r="Y91" s="263"/>
      <c r="Z91" s="263"/>
      <c r="AA91" s="268"/>
      <c r="AB91" s="268"/>
      <c r="AC91" s="268"/>
      <c r="AD91" s="268"/>
      <c r="AE91" s="44"/>
      <c r="AF91" s="44"/>
      <c r="AG91" s="44"/>
      <c r="AH91" s="44"/>
      <c r="AI91" s="44"/>
      <c r="AJ91" s="44"/>
      <c r="AK91" s="44"/>
      <c r="AL91" s="44"/>
      <c r="AM91" s="44"/>
      <c r="AN91" s="44"/>
    </row>
    <row r="92" spans="1:40">
      <c r="A92" s="263"/>
      <c r="B92" s="263"/>
      <c r="C92" s="346"/>
      <c r="D92" s="263"/>
      <c r="E92" s="263"/>
      <c r="F92" s="263"/>
      <c r="G92" s="263"/>
      <c r="H92" s="263"/>
      <c r="I92" s="263"/>
      <c r="J92" s="263"/>
      <c r="K92" s="263"/>
      <c r="L92" s="263"/>
      <c r="M92" s="258"/>
      <c r="N92" s="258"/>
      <c r="O92" s="258"/>
      <c r="P92" s="258"/>
      <c r="Q92" s="263"/>
      <c r="R92" s="263"/>
      <c r="S92" s="263"/>
      <c r="T92" s="263"/>
      <c r="U92" s="263"/>
      <c r="V92" s="263"/>
      <c r="W92" s="263"/>
      <c r="X92" s="263"/>
      <c r="Y92" s="263"/>
      <c r="Z92" s="263"/>
      <c r="AA92" s="268"/>
      <c r="AB92" s="268"/>
      <c r="AC92" s="268"/>
      <c r="AD92" s="268"/>
      <c r="AE92" s="44"/>
      <c r="AF92" s="44"/>
      <c r="AG92" s="44"/>
      <c r="AH92" s="44"/>
      <c r="AI92" s="44"/>
      <c r="AJ92" s="44"/>
      <c r="AK92" s="44"/>
      <c r="AL92" s="44"/>
      <c r="AM92" s="44"/>
      <c r="AN92" s="44"/>
    </row>
    <row r="93" spans="1:40">
      <c r="A93" s="263"/>
      <c r="B93" s="263"/>
      <c r="C93" s="346"/>
      <c r="D93" s="263"/>
      <c r="E93" s="263"/>
      <c r="F93" s="263"/>
      <c r="G93" s="263"/>
      <c r="H93" s="263"/>
      <c r="I93" s="263"/>
      <c r="J93" s="263"/>
      <c r="K93" s="263"/>
      <c r="L93" s="263"/>
      <c r="M93" s="258"/>
      <c r="N93" s="258"/>
      <c r="O93" s="258"/>
      <c r="P93" s="258"/>
      <c r="Q93" s="263"/>
      <c r="R93" s="263"/>
      <c r="S93" s="263"/>
      <c r="T93" s="263"/>
      <c r="U93" s="263"/>
      <c r="V93" s="263"/>
      <c r="W93" s="263"/>
      <c r="X93" s="263"/>
      <c r="Y93" s="263"/>
      <c r="Z93" s="263"/>
      <c r="AA93" s="268"/>
      <c r="AB93" s="268"/>
      <c r="AC93" s="268"/>
      <c r="AD93" s="268"/>
      <c r="AE93" s="44"/>
      <c r="AF93" s="44"/>
      <c r="AG93" s="44"/>
      <c r="AH93" s="44"/>
      <c r="AI93" s="44"/>
      <c r="AJ93" s="44"/>
      <c r="AK93" s="44"/>
      <c r="AL93" s="44"/>
      <c r="AM93" s="44"/>
      <c r="AN93" s="44"/>
    </row>
    <row r="94" spans="1:40">
      <c r="A94" s="263"/>
      <c r="B94" s="263"/>
      <c r="C94" s="346"/>
      <c r="D94" s="263"/>
      <c r="E94" s="263"/>
      <c r="F94" s="263"/>
      <c r="G94" s="263"/>
      <c r="H94" s="263"/>
      <c r="I94" s="263"/>
      <c r="J94" s="263"/>
      <c r="K94" s="263"/>
      <c r="L94" s="263"/>
      <c r="M94" s="258"/>
      <c r="N94" s="258"/>
      <c r="O94" s="258"/>
      <c r="P94" s="258"/>
      <c r="Q94" s="263"/>
      <c r="R94" s="263"/>
      <c r="S94" s="263"/>
      <c r="T94" s="263"/>
      <c r="U94" s="263"/>
      <c r="V94" s="263"/>
      <c r="W94" s="263"/>
      <c r="X94" s="263"/>
      <c r="Y94" s="263"/>
      <c r="Z94" s="263"/>
      <c r="AA94" s="268"/>
      <c r="AB94" s="268"/>
      <c r="AC94" s="268"/>
      <c r="AD94" s="268"/>
      <c r="AE94" s="44"/>
      <c r="AF94" s="44"/>
      <c r="AG94" s="44"/>
      <c r="AH94" s="44"/>
      <c r="AI94" s="44"/>
      <c r="AJ94" s="44"/>
      <c r="AK94" s="44"/>
      <c r="AL94" s="44"/>
      <c r="AM94" s="44"/>
      <c r="AN94" s="44"/>
    </row>
    <row r="95" spans="1:40">
      <c r="A95" s="263"/>
      <c r="B95" s="263"/>
      <c r="C95" s="346"/>
      <c r="D95" s="263"/>
      <c r="E95" s="263"/>
      <c r="F95" s="263"/>
      <c r="G95" s="263"/>
      <c r="H95" s="263"/>
      <c r="I95" s="263"/>
      <c r="J95" s="263"/>
      <c r="K95" s="263"/>
      <c r="L95" s="263"/>
      <c r="M95" s="258"/>
      <c r="N95" s="258"/>
      <c r="O95" s="258"/>
      <c r="P95" s="258"/>
      <c r="Q95" s="263"/>
      <c r="R95" s="263"/>
      <c r="S95" s="263"/>
      <c r="T95" s="263"/>
      <c r="U95" s="263"/>
      <c r="V95" s="263"/>
      <c r="W95" s="263"/>
      <c r="X95" s="263"/>
      <c r="Y95" s="263"/>
      <c r="Z95" s="263"/>
      <c r="AA95" s="268"/>
      <c r="AB95" s="268"/>
      <c r="AC95" s="268"/>
      <c r="AD95" s="268"/>
      <c r="AE95" s="44"/>
      <c r="AF95" s="44"/>
      <c r="AG95" s="44"/>
      <c r="AH95" s="44"/>
      <c r="AI95" s="44"/>
      <c r="AJ95" s="44"/>
      <c r="AK95" s="44"/>
      <c r="AL95" s="44"/>
      <c r="AM95" s="44"/>
      <c r="AN95" s="44"/>
    </row>
    <row r="96" spans="1:40">
      <c r="A96" s="263"/>
      <c r="B96" s="263"/>
      <c r="C96" s="346"/>
      <c r="D96" s="263"/>
      <c r="E96" s="263"/>
      <c r="F96" s="263"/>
      <c r="G96" s="263"/>
      <c r="H96" s="263"/>
      <c r="I96" s="263"/>
      <c r="J96" s="263"/>
      <c r="K96" s="263"/>
      <c r="L96" s="263"/>
      <c r="M96" s="258"/>
      <c r="N96" s="258"/>
      <c r="O96" s="258"/>
      <c r="P96" s="258"/>
      <c r="Q96" s="263"/>
      <c r="R96" s="263"/>
      <c r="S96" s="263"/>
      <c r="T96" s="263"/>
      <c r="U96" s="263"/>
      <c r="V96" s="263"/>
      <c r="W96" s="263"/>
      <c r="X96" s="263"/>
      <c r="Y96" s="263"/>
      <c r="Z96" s="263"/>
      <c r="AA96" s="268"/>
      <c r="AB96" s="268"/>
      <c r="AC96" s="268"/>
      <c r="AD96" s="268"/>
      <c r="AE96" s="44"/>
      <c r="AF96" s="44"/>
      <c r="AG96" s="44"/>
      <c r="AH96" s="44"/>
      <c r="AI96" s="44"/>
      <c r="AJ96" s="44"/>
      <c r="AK96" s="44"/>
      <c r="AL96" s="44"/>
      <c r="AM96" s="44"/>
      <c r="AN96" s="44"/>
    </row>
    <row r="97" spans="1:40">
      <c r="A97" s="263"/>
      <c r="B97" s="263"/>
      <c r="C97" s="346"/>
      <c r="D97" s="263"/>
      <c r="E97" s="263"/>
      <c r="F97" s="263"/>
      <c r="G97" s="263"/>
      <c r="H97" s="263"/>
      <c r="I97" s="263"/>
      <c r="J97" s="263"/>
      <c r="K97" s="263"/>
      <c r="L97" s="263"/>
      <c r="M97" s="258"/>
      <c r="N97" s="258"/>
      <c r="O97" s="258"/>
      <c r="P97" s="258"/>
      <c r="Q97" s="263"/>
      <c r="R97" s="263"/>
      <c r="S97" s="263"/>
      <c r="T97" s="263"/>
      <c r="U97" s="263"/>
      <c r="V97" s="263"/>
      <c r="W97" s="263"/>
      <c r="X97" s="263"/>
      <c r="Y97" s="263"/>
      <c r="Z97" s="263"/>
      <c r="AA97" s="268"/>
      <c r="AB97" s="268"/>
      <c r="AC97" s="268"/>
      <c r="AD97" s="268"/>
      <c r="AE97" s="44"/>
      <c r="AF97" s="44"/>
      <c r="AG97" s="44"/>
      <c r="AH97" s="44"/>
      <c r="AI97" s="44"/>
      <c r="AJ97" s="44"/>
      <c r="AK97" s="44"/>
      <c r="AL97" s="44"/>
      <c r="AM97" s="44"/>
      <c r="AN97" s="44"/>
    </row>
    <row r="98" spans="1:40">
      <c r="A98" s="263"/>
      <c r="B98" s="263"/>
      <c r="C98" s="346"/>
      <c r="D98" s="263"/>
      <c r="E98" s="263"/>
      <c r="F98" s="263"/>
      <c r="G98" s="263"/>
      <c r="H98" s="263"/>
      <c r="I98" s="263"/>
      <c r="J98" s="263"/>
      <c r="K98" s="263"/>
      <c r="L98" s="263"/>
      <c r="M98" s="258"/>
      <c r="N98" s="258"/>
      <c r="O98" s="258"/>
      <c r="P98" s="258"/>
      <c r="Q98" s="263"/>
      <c r="R98" s="263"/>
      <c r="S98" s="263"/>
      <c r="T98" s="263"/>
      <c r="U98" s="263"/>
      <c r="V98" s="263"/>
      <c r="W98" s="263"/>
      <c r="X98" s="263"/>
      <c r="Y98" s="263"/>
      <c r="Z98" s="263"/>
      <c r="AA98" s="268"/>
      <c r="AB98" s="268"/>
      <c r="AC98" s="268"/>
      <c r="AD98" s="268"/>
      <c r="AE98" s="44"/>
      <c r="AF98" s="44"/>
      <c r="AG98" s="44"/>
      <c r="AH98" s="44"/>
      <c r="AI98" s="44"/>
      <c r="AJ98" s="44"/>
      <c r="AK98" s="44"/>
      <c r="AL98" s="44"/>
      <c r="AM98" s="44"/>
      <c r="AN98" s="44"/>
    </row>
    <row r="99" spans="1:40">
      <c r="A99" s="263"/>
      <c r="B99" s="263"/>
      <c r="C99" s="346"/>
      <c r="D99" s="263"/>
      <c r="E99" s="263"/>
      <c r="F99" s="263"/>
      <c r="G99" s="263"/>
      <c r="H99" s="263"/>
      <c r="I99" s="263"/>
      <c r="J99" s="263"/>
      <c r="K99" s="263"/>
      <c r="L99" s="263"/>
      <c r="M99" s="258"/>
      <c r="N99" s="258"/>
      <c r="O99" s="258"/>
      <c r="P99" s="258"/>
      <c r="Q99" s="263"/>
      <c r="R99" s="263"/>
      <c r="S99" s="263"/>
      <c r="T99" s="263"/>
      <c r="U99" s="263"/>
      <c r="V99" s="263"/>
      <c r="W99" s="263"/>
      <c r="X99" s="263"/>
      <c r="Y99" s="263"/>
      <c r="Z99" s="263"/>
      <c r="AA99" s="268"/>
      <c r="AB99" s="268"/>
      <c r="AC99" s="268"/>
      <c r="AD99" s="268"/>
      <c r="AE99" s="44"/>
      <c r="AF99" s="44"/>
      <c r="AG99" s="44"/>
      <c r="AH99" s="44"/>
      <c r="AI99" s="44"/>
      <c r="AJ99" s="44"/>
      <c r="AK99" s="44"/>
      <c r="AL99" s="44"/>
      <c r="AM99" s="44"/>
      <c r="AN99" s="44"/>
    </row>
    <row r="100" spans="1:40">
      <c r="A100" s="263"/>
      <c r="B100" s="263"/>
      <c r="C100" s="346"/>
      <c r="D100" s="263"/>
      <c r="E100" s="263"/>
      <c r="F100" s="263"/>
      <c r="G100" s="263"/>
      <c r="H100" s="263"/>
      <c r="I100" s="263"/>
      <c r="J100" s="263"/>
      <c r="K100" s="263"/>
      <c r="L100" s="263"/>
      <c r="M100" s="258"/>
      <c r="N100" s="258"/>
      <c r="O100" s="258"/>
      <c r="P100" s="258"/>
      <c r="Q100" s="263"/>
      <c r="R100" s="263"/>
      <c r="S100" s="263"/>
      <c r="T100" s="263"/>
      <c r="U100" s="263"/>
      <c r="V100" s="263"/>
      <c r="W100" s="263"/>
      <c r="X100" s="263"/>
      <c r="Y100" s="263"/>
      <c r="Z100" s="263"/>
      <c r="AA100" s="268"/>
      <c r="AB100" s="268"/>
      <c r="AC100" s="268"/>
      <c r="AD100" s="268"/>
      <c r="AE100" s="44"/>
      <c r="AF100" s="44"/>
      <c r="AG100" s="44"/>
      <c r="AH100" s="44"/>
      <c r="AI100" s="44"/>
      <c r="AJ100" s="44"/>
      <c r="AK100" s="44"/>
      <c r="AL100" s="44"/>
      <c r="AM100" s="44"/>
      <c r="AN100" s="44"/>
    </row>
    <row r="101" spans="1:40">
      <c r="A101" s="263"/>
      <c r="B101" s="263"/>
      <c r="C101" s="346"/>
      <c r="D101" s="263"/>
      <c r="E101" s="263"/>
      <c r="F101" s="263"/>
      <c r="G101" s="263"/>
      <c r="H101" s="263"/>
      <c r="I101" s="263"/>
      <c r="J101" s="263"/>
      <c r="K101" s="263"/>
      <c r="L101" s="263"/>
      <c r="M101" s="258"/>
      <c r="N101" s="258"/>
      <c r="O101" s="258"/>
      <c r="P101" s="258"/>
      <c r="Q101" s="263"/>
      <c r="R101" s="263"/>
      <c r="S101" s="263"/>
      <c r="T101" s="263"/>
      <c r="U101" s="263"/>
      <c r="V101" s="263"/>
      <c r="W101" s="263"/>
      <c r="X101" s="263"/>
      <c r="Y101" s="263"/>
      <c r="Z101" s="263"/>
      <c r="AA101" s="268"/>
      <c r="AB101" s="268"/>
      <c r="AC101" s="268"/>
      <c r="AD101" s="268"/>
      <c r="AE101" s="44"/>
      <c r="AF101" s="44"/>
      <c r="AG101" s="44"/>
      <c r="AH101" s="44"/>
      <c r="AI101" s="44"/>
      <c r="AJ101" s="44"/>
      <c r="AK101" s="44"/>
      <c r="AL101" s="44"/>
      <c r="AM101" s="44"/>
      <c r="AN101" s="44"/>
    </row>
    <row r="102" spans="1:40">
      <c r="A102" s="263"/>
      <c r="B102" s="263"/>
      <c r="C102" s="346"/>
      <c r="D102" s="263"/>
      <c r="E102" s="263"/>
      <c r="F102" s="263"/>
      <c r="G102" s="263"/>
      <c r="H102" s="263"/>
      <c r="I102" s="263"/>
      <c r="J102" s="263"/>
      <c r="K102" s="263"/>
      <c r="L102" s="263"/>
      <c r="M102" s="258"/>
      <c r="N102" s="258"/>
      <c r="O102" s="258"/>
      <c r="P102" s="258"/>
      <c r="Q102" s="263"/>
      <c r="R102" s="263"/>
      <c r="S102" s="263"/>
      <c r="T102" s="263"/>
      <c r="U102" s="263"/>
      <c r="V102" s="263"/>
      <c r="W102" s="263"/>
      <c r="X102" s="263"/>
      <c r="Y102" s="263"/>
      <c r="Z102" s="263"/>
      <c r="AA102" s="268"/>
      <c r="AB102" s="268"/>
      <c r="AC102" s="268"/>
      <c r="AD102" s="268"/>
      <c r="AE102" s="44"/>
      <c r="AF102" s="44"/>
      <c r="AG102" s="44"/>
      <c r="AH102" s="44"/>
      <c r="AI102" s="44"/>
      <c r="AJ102" s="44"/>
      <c r="AK102" s="44"/>
      <c r="AL102" s="44"/>
      <c r="AM102" s="44"/>
      <c r="AN102" s="44"/>
    </row>
    <row r="103" spans="1:40">
      <c r="A103" s="263"/>
      <c r="B103" s="263"/>
      <c r="C103" s="346"/>
      <c r="D103" s="263"/>
      <c r="E103" s="263"/>
      <c r="F103" s="263"/>
      <c r="G103" s="263"/>
      <c r="H103" s="263"/>
      <c r="I103" s="263"/>
      <c r="J103" s="263"/>
      <c r="K103" s="263"/>
      <c r="L103" s="263"/>
      <c r="M103" s="258"/>
      <c r="N103" s="258"/>
      <c r="O103" s="258"/>
      <c r="P103" s="258"/>
      <c r="Q103" s="263"/>
      <c r="R103" s="263"/>
      <c r="S103" s="263"/>
      <c r="T103" s="263"/>
      <c r="U103" s="263"/>
      <c r="V103" s="263"/>
      <c r="W103" s="263"/>
      <c r="X103" s="263"/>
      <c r="Y103" s="263"/>
      <c r="Z103" s="263"/>
      <c r="AA103" s="268"/>
      <c r="AB103" s="268"/>
      <c r="AC103" s="268"/>
      <c r="AD103" s="268"/>
      <c r="AE103" s="44"/>
      <c r="AF103" s="44"/>
      <c r="AG103" s="44"/>
      <c r="AH103" s="44"/>
      <c r="AI103" s="44"/>
      <c r="AJ103" s="44"/>
      <c r="AK103" s="44"/>
      <c r="AL103" s="44"/>
      <c r="AM103" s="44"/>
      <c r="AN103" s="44"/>
    </row>
    <row r="104" spans="1:40">
      <c r="A104" s="263"/>
      <c r="B104" s="263"/>
      <c r="C104" s="346"/>
      <c r="D104" s="263"/>
      <c r="E104" s="263"/>
      <c r="F104" s="263"/>
      <c r="G104" s="263"/>
      <c r="H104" s="263"/>
      <c r="I104" s="263"/>
      <c r="J104" s="263"/>
      <c r="K104" s="263"/>
      <c r="L104" s="263"/>
      <c r="M104" s="258"/>
      <c r="N104" s="258"/>
      <c r="O104" s="258"/>
      <c r="P104" s="258"/>
      <c r="Q104" s="263"/>
      <c r="R104" s="263"/>
      <c r="S104" s="263"/>
      <c r="T104" s="263"/>
      <c r="U104" s="263"/>
      <c r="V104" s="263"/>
      <c r="W104" s="263"/>
      <c r="X104" s="263"/>
      <c r="Y104" s="263"/>
      <c r="Z104" s="263"/>
      <c r="AA104" s="268"/>
      <c r="AB104" s="268"/>
      <c r="AC104" s="268"/>
      <c r="AD104" s="268"/>
      <c r="AE104" s="44"/>
      <c r="AF104" s="44"/>
      <c r="AG104" s="44"/>
      <c r="AH104" s="44"/>
      <c r="AI104" s="44"/>
      <c r="AJ104" s="44"/>
      <c r="AK104" s="44"/>
      <c r="AL104" s="44"/>
      <c r="AM104" s="44"/>
      <c r="AN104" s="44"/>
    </row>
    <row r="105" spans="1:40">
      <c r="A105" s="263"/>
      <c r="B105" s="263"/>
      <c r="C105" s="346"/>
      <c r="D105" s="263"/>
      <c r="E105" s="263"/>
      <c r="F105" s="263"/>
      <c r="G105" s="263"/>
      <c r="H105" s="263"/>
      <c r="I105" s="263"/>
      <c r="J105" s="263"/>
      <c r="K105" s="263"/>
      <c r="L105" s="263"/>
      <c r="M105" s="258"/>
      <c r="N105" s="258"/>
      <c r="O105" s="258"/>
      <c r="P105" s="258"/>
      <c r="Q105" s="263"/>
      <c r="R105" s="263"/>
      <c r="S105" s="263"/>
      <c r="T105" s="263"/>
      <c r="U105" s="263"/>
      <c r="V105" s="263"/>
      <c r="W105" s="263"/>
      <c r="X105" s="263"/>
      <c r="Y105" s="263"/>
      <c r="Z105" s="263"/>
      <c r="AA105" s="268"/>
      <c r="AB105" s="268"/>
      <c r="AC105" s="268"/>
      <c r="AD105" s="268"/>
      <c r="AE105" s="44"/>
      <c r="AF105" s="44"/>
      <c r="AG105" s="44"/>
      <c r="AH105" s="44"/>
      <c r="AI105" s="44"/>
      <c r="AJ105" s="44"/>
      <c r="AK105" s="44"/>
      <c r="AL105" s="44"/>
      <c r="AM105" s="44"/>
      <c r="AN105" s="44"/>
    </row>
    <row r="106" spans="1:40">
      <c r="A106" s="263"/>
      <c r="B106" s="263"/>
      <c r="C106" s="346"/>
      <c r="D106" s="263"/>
      <c r="E106" s="263"/>
      <c r="F106" s="263"/>
      <c r="G106" s="263"/>
      <c r="H106" s="263"/>
      <c r="I106" s="263"/>
      <c r="J106" s="263"/>
      <c r="K106" s="263"/>
      <c r="L106" s="263"/>
      <c r="M106" s="258"/>
      <c r="N106" s="258"/>
      <c r="O106" s="258"/>
      <c r="P106" s="258"/>
      <c r="Q106" s="263"/>
      <c r="R106" s="263"/>
      <c r="S106" s="263"/>
      <c r="T106" s="263"/>
      <c r="U106" s="263"/>
      <c r="V106" s="263"/>
      <c r="W106" s="263"/>
      <c r="X106" s="263"/>
      <c r="Y106" s="263"/>
      <c r="Z106" s="263"/>
      <c r="AA106" s="268"/>
      <c r="AB106" s="268"/>
      <c r="AC106" s="268"/>
      <c r="AD106" s="268"/>
      <c r="AE106" s="44"/>
      <c r="AF106" s="44"/>
      <c r="AG106" s="44"/>
      <c r="AH106" s="44"/>
      <c r="AI106" s="44"/>
      <c r="AJ106" s="44"/>
      <c r="AK106" s="44"/>
      <c r="AL106" s="44"/>
      <c r="AM106" s="44"/>
      <c r="AN106" s="44"/>
    </row>
    <row r="107" spans="1:40">
      <c r="A107" s="263"/>
      <c r="B107" s="263"/>
      <c r="C107" s="346"/>
      <c r="D107" s="263"/>
      <c r="E107" s="263"/>
      <c r="F107" s="263"/>
      <c r="G107" s="263"/>
      <c r="H107" s="263"/>
      <c r="I107" s="263"/>
      <c r="J107" s="263"/>
      <c r="K107" s="263"/>
      <c r="L107" s="263"/>
      <c r="M107" s="258"/>
      <c r="N107" s="258"/>
      <c r="O107" s="258"/>
      <c r="P107" s="258"/>
      <c r="Q107" s="263"/>
      <c r="R107" s="263"/>
      <c r="S107" s="263"/>
      <c r="T107" s="263"/>
      <c r="U107" s="263"/>
      <c r="V107" s="263"/>
      <c r="W107" s="263"/>
      <c r="X107" s="263"/>
      <c r="Y107" s="263"/>
      <c r="Z107" s="263"/>
      <c r="AA107" s="268"/>
      <c r="AB107" s="268"/>
      <c r="AC107" s="268"/>
      <c r="AD107" s="268"/>
      <c r="AE107" s="44"/>
      <c r="AF107" s="44"/>
      <c r="AG107" s="44"/>
      <c r="AH107" s="44"/>
      <c r="AI107" s="44"/>
      <c r="AJ107" s="44"/>
      <c r="AK107" s="44"/>
      <c r="AL107" s="44"/>
      <c r="AM107" s="44"/>
      <c r="AN107" s="44"/>
    </row>
    <row r="108" spans="1:40">
      <c r="A108" s="263"/>
      <c r="B108" s="263"/>
      <c r="C108" s="346"/>
      <c r="D108" s="263"/>
      <c r="E108" s="263"/>
      <c r="F108" s="263"/>
      <c r="G108" s="263"/>
      <c r="H108" s="263"/>
      <c r="I108" s="263"/>
      <c r="J108" s="263"/>
      <c r="K108" s="263"/>
      <c r="L108" s="263"/>
      <c r="M108" s="258"/>
      <c r="N108" s="258"/>
      <c r="O108" s="258"/>
      <c r="P108" s="258"/>
      <c r="Q108" s="263"/>
      <c r="R108" s="263"/>
      <c r="S108" s="263"/>
      <c r="T108" s="263"/>
      <c r="U108" s="263"/>
      <c r="V108" s="263"/>
      <c r="W108" s="263"/>
      <c r="X108" s="263"/>
      <c r="Y108" s="263"/>
      <c r="Z108" s="263"/>
      <c r="AA108" s="268"/>
      <c r="AB108" s="268"/>
      <c r="AC108" s="268"/>
      <c r="AD108" s="268"/>
      <c r="AE108" s="44"/>
      <c r="AF108" s="44"/>
      <c r="AG108" s="44"/>
      <c r="AH108" s="44"/>
      <c r="AI108" s="44"/>
      <c r="AJ108" s="44"/>
      <c r="AK108" s="44"/>
      <c r="AL108" s="44"/>
      <c r="AM108" s="44"/>
      <c r="AN108" s="44"/>
    </row>
    <row r="109" spans="1:40">
      <c r="A109" s="263"/>
      <c r="B109" s="263"/>
      <c r="C109" s="346"/>
      <c r="D109" s="263"/>
      <c r="E109" s="263"/>
      <c r="F109" s="263"/>
      <c r="G109" s="263"/>
      <c r="H109" s="263"/>
      <c r="I109" s="263"/>
      <c r="J109" s="263"/>
      <c r="K109" s="263"/>
      <c r="L109" s="263"/>
      <c r="M109" s="258"/>
      <c r="N109" s="258"/>
      <c r="O109" s="258"/>
      <c r="P109" s="258"/>
      <c r="Q109" s="263"/>
      <c r="R109" s="263"/>
      <c r="S109" s="263"/>
      <c r="T109" s="263"/>
      <c r="U109" s="263"/>
      <c r="V109" s="263"/>
      <c r="W109" s="263"/>
      <c r="X109" s="263"/>
      <c r="Y109" s="263"/>
      <c r="Z109" s="263"/>
      <c r="AA109" s="268"/>
      <c r="AB109" s="268"/>
      <c r="AC109" s="268"/>
      <c r="AD109" s="268"/>
      <c r="AE109" s="44"/>
      <c r="AF109" s="44"/>
      <c r="AG109" s="44"/>
      <c r="AH109" s="44"/>
      <c r="AI109" s="44"/>
      <c r="AJ109" s="44"/>
      <c r="AK109" s="44"/>
      <c r="AL109" s="44"/>
      <c r="AM109" s="44"/>
      <c r="AN109" s="44"/>
    </row>
    <row r="110" spans="1:40">
      <c r="A110" s="263"/>
      <c r="B110" s="263"/>
      <c r="C110" s="346"/>
      <c r="D110" s="263"/>
      <c r="E110" s="263"/>
      <c r="F110" s="263"/>
      <c r="G110" s="263"/>
      <c r="H110" s="263"/>
      <c r="I110" s="263"/>
      <c r="J110" s="263"/>
      <c r="K110" s="263"/>
      <c r="L110" s="263"/>
      <c r="M110" s="258"/>
      <c r="N110" s="258"/>
      <c r="O110" s="258"/>
      <c r="P110" s="258"/>
      <c r="Q110" s="263"/>
      <c r="R110" s="263"/>
      <c r="S110" s="263"/>
      <c r="T110" s="263"/>
      <c r="U110" s="263"/>
      <c r="V110" s="263"/>
      <c r="W110" s="263"/>
      <c r="X110" s="263"/>
      <c r="Y110" s="263"/>
      <c r="Z110" s="263"/>
      <c r="AA110" s="268"/>
      <c r="AB110" s="268"/>
      <c r="AC110" s="268"/>
      <c r="AD110" s="268"/>
      <c r="AE110" s="44"/>
      <c r="AF110" s="44"/>
      <c r="AG110" s="44"/>
      <c r="AH110" s="44"/>
      <c r="AI110" s="44"/>
      <c r="AJ110" s="44"/>
      <c r="AK110" s="44"/>
      <c r="AL110" s="44"/>
      <c r="AM110" s="44"/>
      <c r="AN110" s="44"/>
    </row>
    <row r="111" spans="1:40">
      <c r="A111" s="263"/>
      <c r="B111" s="263"/>
      <c r="C111" s="346"/>
      <c r="D111" s="263"/>
      <c r="E111" s="263"/>
      <c r="F111" s="263"/>
      <c r="G111" s="263"/>
      <c r="H111" s="263"/>
      <c r="I111" s="263"/>
      <c r="J111" s="263"/>
      <c r="K111" s="263"/>
      <c r="L111" s="263"/>
      <c r="M111" s="258"/>
      <c r="N111" s="258"/>
      <c r="O111" s="258"/>
      <c r="P111" s="258"/>
      <c r="Q111" s="263"/>
      <c r="R111" s="263"/>
      <c r="S111" s="263"/>
      <c r="T111" s="263"/>
      <c r="U111" s="263"/>
      <c r="V111" s="263"/>
      <c r="W111" s="263"/>
      <c r="X111" s="263"/>
      <c r="Y111" s="263"/>
      <c r="Z111" s="263"/>
      <c r="AA111" s="268"/>
      <c r="AB111" s="268"/>
      <c r="AC111" s="268"/>
      <c r="AD111" s="268"/>
      <c r="AE111" s="44"/>
      <c r="AF111" s="44"/>
      <c r="AG111" s="44"/>
      <c r="AH111" s="44"/>
      <c r="AI111" s="44"/>
      <c r="AJ111" s="44"/>
      <c r="AK111" s="44"/>
      <c r="AL111" s="44"/>
      <c r="AM111" s="44"/>
      <c r="AN111" s="44"/>
    </row>
    <row r="112" spans="1:40">
      <c r="A112" s="263"/>
      <c r="B112" s="263"/>
      <c r="C112" s="346"/>
      <c r="D112" s="263"/>
      <c r="E112" s="263"/>
      <c r="F112" s="263"/>
      <c r="G112" s="263"/>
      <c r="H112" s="263"/>
      <c r="I112" s="263"/>
      <c r="J112" s="263"/>
      <c r="K112" s="263"/>
      <c r="L112" s="263"/>
      <c r="M112" s="258"/>
      <c r="N112" s="258"/>
      <c r="O112" s="258"/>
      <c r="P112" s="258"/>
      <c r="Q112" s="263"/>
      <c r="R112" s="263"/>
      <c r="S112" s="263"/>
      <c r="T112" s="263"/>
      <c r="U112" s="263"/>
      <c r="V112" s="263"/>
      <c r="W112" s="263"/>
      <c r="X112" s="263"/>
      <c r="Y112" s="263"/>
      <c r="Z112" s="263"/>
      <c r="AA112" s="268"/>
      <c r="AB112" s="268"/>
      <c r="AC112" s="268"/>
      <c r="AD112" s="268"/>
      <c r="AE112" s="44"/>
      <c r="AF112" s="44"/>
      <c r="AG112" s="44"/>
      <c r="AH112" s="44"/>
      <c r="AI112" s="44"/>
      <c r="AJ112" s="44"/>
      <c r="AK112" s="44"/>
      <c r="AL112" s="44"/>
      <c r="AM112" s="44"/>
      <c r="AN112" s="44"/>
    </row>
    <row r="113" spans="1:40">
      <c r="A113" s="263"/>
      <c r="B113" s="263"/>
      <c r="C113" s="346"/>
      <c r="D113" s="263"/>
      <c r="E113" s="263"/>
      <c r="F113" s="263"/>
      <c r="G113" s="263"/>
      <c r="H113" s="263"/>
      <c r="I113" s="263"/>
      <c r="J113" s="263"/>
      <c r="K113" s="263"/>
      <c r="L113" s="263"/>
      <c r="M113" s="258"/>
      <c r="N113" s="258"/>
      <c r="O113" s="258"/>
      <c r="P113" s="258"/>
      <c r="Q113" s="263"/>
      <c r="R113" s="263"/>
      <c r="S113" s="263"/>
      <c r="T113" s="263"/>
      <c r="U113" s="263"/>
      <c r="V113" s="263"/>
      <c r="W113" s="263"/>
      <c r="X113" s="263"/>
      <c r="Y113" s="263"/>
      <c r="Z113" s="263"/>
      <c r="AA113" s="268"/>
      <c r="AB113" s="268"/>
      <c r="AC113" s="268"/>
      <c r="AD113" s="268"/>
      <c r="AE113" s="44"/>
      <c r="AF113" s="44"/>
      <c r="AG113" s="44"/>
      <c r="AH113" s="44"/>
      <c r="AI113" s="44"/>
      <c r="AJ113" s="44"/>
      <c r="AK113" s="44"/>
      <c r="AL113" s="44"/>
      <c r="AM113" s="44"/>
      <c r="AN113" s="44"/>
    </row>
    <row r="114" spans="1:40">
      <c r="A114" s="263"/>
      <c r="B114" s="263"/>
      <c r="C114" s="346"/>
      <c r="D114" s="263"/>
      <c r="E114" s="263"/>
      <c r="F114" s="263"/>
      <c r="G114" s="263"/>
      <c r="H114" s="263"/>
      <c r="I114" s="263"/>
      <c r="J114" s="263"/>
      <c r="K114" s="263"/>
      <c r="L114" s="263"/>
      <c r="M114" s="258"/>
      <c r="N114" s="258"/>
      <c r="O114" s="258"/>
      <c r="P114" s="258"/>
      <c r="Q114" s="263"/>
      <c r="R114" s="263"/>
      <c r="S114" s="263"/>
      <c r="T114" s="263"/>
      <c r="U114" s="263"/>
      <c r="V114" s="263"/>
      <c r="W114" s="263"/>
      <c r="X114" s="263"/>
      <c r="Y114" s="263"/>
      <c r="Z114" s="263"/>
      <c r="AA114" s="268"/>
      <c r="AB114" s="268"/>
      <c r="AC114" s="268"/>
      <c r="AD114" s="268"/>
      <c r="AE114" s="44"/>
      <c r="AF114" s="44"/>
      <c r="AG114" s="44"/>
      <c r="AH114" s="44"/>
      <c r="AI114" s="44"/>
      <c r="AJ114" s="44"/>
      <c r="AK114" s="44"/>
      <c r="AL114" s="44"/>
      <c r="AM114" s="44"/>
      <c r="AN114" s="44"/>
    </row>
    <row r="115" spans="1:40">
      <c r="A115" s="263"/>
      <c r="B115" s="263"/>
      <c r="C115" s="346"/>
      <c r="D115" s="263"/>
      <c r="E115" s="263"/>
      <c r="F115" s="263"/>
      <c r="G115" s="263"/>
      <c r="H115" s="263"/>
      <c r="I115" s="263"/>
      <c r="J115" s="263"/>
      <c r="K115" s="263"/>
      <c r="L115" s="263"/>
      <c r="M115" s="258"/>
      <c r="N115" s="258"/>
      <c r="O115" s="258"/>
      <c r="P115" s="258"/>
      <c r="Q115" s="263"/>
      <c r="R115" s="263"/>
      <c r="S115" s="263"/>
      <c r="T115" s="263"/>
      <c r="U115" s="263"/>
      <c r="V115" s="263"/>
      <c r="W115" s="263"/>
      <c r="X115" s="263"/>
      <c r="Y115" s="263"/>
      <c r="Z115" s="263"/>
      <c r="AA115" s="268"/>
      <c r="AB115" s="268"/>
      <c r="AC115" s="268"/>
      <c r="AD115" s="268"/>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44"/>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44"/>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44"/>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44"/>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44"/>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44"/>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44"/>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44"/>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44"/>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44"/>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44"/>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44"/>
      <c r="AB127" s="44"/>
      <c r="AC127" s="44"/>
      <c r="AD127" s="44"/>
      <c r="AE127" s="44"/>
      <c r="AF127" s="44"/>
      <c r="AG127" s="44"/>
      <c r="AH127" s="44"/>
      <c r="AI127" s="44"/>
      <c r="AJ127" s="44"/>
      <c r="AK127" s="44"/>
      <c r="AL127" s="44"/>
      <c r="AM127" s="44"/>
      <c r="AN127" s="44"/>
    </row>
    <row r="128" spans="1:40" s="19" customFormat="1">
      <c r="C128" s="21"/>
    </row>
    <row r="129" spans="3:3" s="19" customFormat="1">
      <c r="C129" s="21"/>
    </row>
    <row r="130" spans="3:3" s="19" customFormat="1">
      <c r="C130" s="21"/>
    </row>
    <row r="131" spans="3:3" s="19" customFormat="1">
      <c r="C131" s="21"/>
    </row>
    <row r="132" spans="3:3" s="19" customFormat="1">
      <c r="C132" s="21"/>
    </row>
    <row r="133" spans="3:3" s="19" customFormat="1">
      <c r="C133" s="21"/>
    </row>
    <row r="134" spans="3:3" s="19" customFormat="1">
      <c r="C134" s="21"/>
    </row>
    <row r="135" spans="3:3" s="19" customFormat="1">
      <c r="C135" s="21"/>
    </row>
    <row r="136" spans="3:3" s="19" customFormat="1">
      <c r="C136" s="21"/>
    </row>
    <row r="137" spans="3:3" s="19" customFormat="1">
      <c r="C137" s="21"/>
    </row>
    <row r="138" spans="3:3" s="19" customFormat="1">
      <c r="C138" s="21"/>
    </row>
    <row r="139" spans="3:3" s="19" customFormat="1">
      <c r="C139" s="21"/>
    </row>
    <row r="140" spans="3:3" s="19" customFormat="1">
      <c r="C140" s="21"/>
    </row>
    <row r="141" spans="3:3" s="19" customFormat="1">
      <c r="C141" s="21"/>
    </row>
    <row r="142" spans="3:3" s="19" customFormat="1">
      <c r="C142" s="21"/>
    </row>
    <row r="143" spans="3:3" s="19" customFormat="1">
      <c r="C143" s="21"/>
    </row>
    <row r="144" spans="3:3" s="19" customFormat="1">
      <c r="C144" s="21"/>
    </row>
    <row r="145" spans="3:3" s="19" customFormat="1">
      <c r="C145" s="21"/>
    </row>
    <row r="146" spans="3:3" s="19" customFormat="1">
      <c r="C146" s="21"/>
    </row>
    <row r="147" spans="3:3" s="19" customFormat="1">
      <c r="C147" s="21"/>
    </row>
    <row r="148" spans="3:3" s="19" customFormat="1">
      <c r="C148" s="21"/>
    </row>
    <row r="149" spans="3:3" s="19" customFormat="1">
      <c r="C149" s="21"/>
    </row>
    <row r="150" spans="3:3" s="19" customFormat="1">
      <c r="C150" s="21"/>
    </row>
    <row r="151" spans="3:3" s="19" customFormat="1">
      <c r="C151" s="21"/>
    </row>
    <row r="152" spans="3:3" s="19" customFormat="1">
      <c r="C152" s="21"/>
    </row>
    <row r="153" spans="3:3" s="19" customFormat="1">
      <c r="C153" s="21"/>
    </row>
    <row r="154" spans="3:3" s="19" customFormat="1">
      <c r="C154" s="21"/>
    </row>
    <row r="155" spans="3:3" s="19" customFormat="1">
      <c r="C155" s="21"/>
    </row>
    <row r="156" spans="3:3" s="19" customFormat="1">
      <c r="C156" s="21"/>
    </row>
    <row r="157" spans="3:3" s="19" customFormat="1">
      <c r="C157" s="21"/>
    </row>
    <row r="158" spans="3:3" s="19" customFormat="1">
      <c r="C158" s="21"/>
    </row>
    <row r="159" spans="3:3" s="19" customFormat="1">
      <c r="C159" s="21"/>
    </row>
    <row r="160" spans="3:3" s="19" customFormat="1">
      <c r="C160" s="21"/>
    </row>
    <row r="161" spans="3:3" s="19" customFormat="1">
      <c r="C161" s="21"/>
    </row>
    <row r="162" spans="3:3" s="19" customFormat="1">
      <c r="C162" s="21"/>
    </row>
    <row r="163" spans="3:3" s="19" customFormat="1">
      <c r="C163" s="21"/>
    </row>
    <row r="164" spans="3:3" s="19" customFormat="1">
      <c r="C164" s="21"/>
    </row>
    <row r="165" spans="3:3" s="19" customFormat="1">
      <c r="C165" s="21"/>
    </row>
    <row r="166" spans="3:3" s="19" customFormat="1">
      <c r="C166" s="21"/>
    </row>
    <row r="167" spans="3:3" s="19" customFormat="1">
      <c r="C167" s="21"/>
    </row>
    <row r="168" spans="3:3" s="19" customFormat="1">
      <c r="C168" s="21"/>
    </row>
    <row r="169" spans="3:3" s="19" customFormat="1">
      <c r="C169" s="21"/>
    </row>
    <row r="170" spans="3:3" s="19" customFormat="1">
      <c r="C170" s="21"/>
    </row>
    <row r="171" spans="3:3" s="19" customFormat="1">
      <c r="C171" s="21"/>
    </row>
    <row r="172" spans="3:3" s="19" customFormat="1">
      <c r="C172" s="21"/>
    </row>
    <row r="173" spans="3:3" s="19" customFormat="1">
      <c r="C173" s="21"/>
    </row>
    <row r="174" spans="3:3" s="19" customFormat="1">
      <c r="C174" s="21"/>
    </row>
    <row r="175" spans="3:3" s="19" customFormat="1">
      <c r="C175" s="21"/>
    </row>
    <row r="176" spans="3:3" s="19" customFormat="1">
      <c r="C176" s="21"/>
    </row>
    <row r="177" spans="3:3" s="19" customFormat="1">
      <c r="C177" s="21"/>
    </row>
    <row r="178" spans="3:3" s="19" customFormat="1">
      <c r="C178" s="21"/>
    </row>
    <row r="179" spans="3:3" s="19" customFormat="1">
      <c r="C179" s="21"/>
    </row>
    <row r="180" spans="3:3" s="19" customFormat="1">
      <c r="C180" s="21"/>
    </row>
    <row r="181" spans="3:3" s="19" customFormat="1">
      <c r="C181" s="21"/>
    </row>
    <row r="182" spans="3:3" s="19" customFormat="1">
      <c r="C182" s="21"/>
    </row>
    <row r="183" spans="3:3" s="19" customFormat="1">
      <c r="C183" s="21"/>
    </row>
    <row r="184" spans="3:3" s="19" customFormat="1">
      <c r="C184" s="21"/>
    </row>
    <row r="185" spans="3:3" s="19" customFormat="1">
      <c r="C185" s="21"/>
    </row>
    <row r="186" spans="3:3" s="19" customFormat="1">
      <c r="C186" s="21"/>
    </row>
    <row r="187" spans="3:3" s="19" customFormat="1">
      <c r="C187" s="21"/>
    </row>
    <row r="188" spans="3:3" s="19" customFormat="1">
      <c r="C188" s="21"/>
    </row>
    <row r="189" spans="3:3" s="19" customFormat="1">
      <c r="C189" s="21"/>
    </row>
    <row r="190" spans="3:3" s="19" customFormat="1">
      <c r="C190" s="21"/>
    </row>
    <row r="191" spans="3:3" s="19" customFormat="1">
      <c r="C191" s="21"/>
    </row>
    <row r="192" spans="3:3" s="19" customFormat="1">
      <c r="C192" s="21"/>
    </row>
    <row r="193" spans="3:3" s="19" customFormat="1">
      <c r="C193" s="21"/>
    </row>
    <row r="194" spans="3:3" s="19" customFormat="1">
      <c r="C194" s="21"/>
    </row>
    <row r="195" spans="3:3" s="19" customFormat="1">
      <c r="C195" s="21"/>
    </row>
    <row r="196" spans="3:3" s="19" customFormat="1">
      <c r="C196" s="21"/>
    </row>
    <row r="197" spans="3:3" s="19" customFormat="1">
      <c r="C197" s="21"/>
    </row>
    <row r="198" spans="3:3" s="19" customFormat="1">
      <c r="C198" s="21"/>
    </row>
    <row r="199" spans="3:3" s="19" customFormat="1">
      <c r="C199" s="21"/>
    </row>
    <row r="200" spans="3:3" s="19" customFormat="1">
      <c r="C200" s="21"/>
    </row>
    <row r="201" spans="3:3" s="19" customFormat="1">
      <c r="C201" s="21"/>
    </row>
    <row r="202" spans="3:3" s="19" customFormat="1">
      <c r="C202" s="21"/>
    </row>
    <row r="203" spans="3:3" s="19" customFormat="1">
      <c r="C203" s="21"/>
    </row>
    <row r="204" spans="3:3" s="19" customFormat="1">
      <c r="C204" s="21"/>
    </row>
    <row r="205" spans="3:3" s="19" customFormat="1">
      <c r="C205" s="21"/>
    </row>
    <row r="206" spans="3:3" s="19" customFormat="1">
      <c r="C206" s="21"/>
    </row>
    <row r="207" spans="3:3" s="19" customFormat="1">
      <c r="C207" s="21"/>
    </row>
    <row r="208" spans="3:3" s="19" customFormat="1">
      <c r="C208" s="21"/>
    </row>
    <row r="209" spans="3:3" s="19" customFormat="1">
      <c r="C209" s="21"/>
    </row>
    <row r="210" spans="3:3" s="19" customFormat="1">
      <c r="C210" s="21"/>
    </row>
    <row r="211" spans="3:3" s="19" customFormat="1">
      <c r="C211" s="21"/>
    </row>
    <row r="212" spans="3:3" s="19" customFormat="1">
      <c r="C212" s="21"/>
    </row>
    <row r="213" spans="3:3" s="19" customFormat="1">
      <c r="C213" s="21"/>
    </row>
    <row r="214" spans="3:3" s="19" customFormat="1">
      <c r="C214" s="21"/>
    </row>
    <row r="215" spans="3:3" s="19" customFormat="1">
      <c r="C215" s="21"/>
    </row>
    <row r="216" spans="3:3" s="19" customFormat="1">
      <c r="C216" s="21"/>
    </row>
    <row r="217" spans="3:3" s="19" customFormat="1">
      <c r="C217" s="21"/>
    </row>
    <row r="218" spans="3:3" s="19" customFormat="1">
      <c r="C218" s="21"/>
    </row>
    <row r="219" spans="3:3" s="19" customFormat="1">
      <c r="C219" s="21"/>
    </row>
    <row r="220" spans="3:3" s="19" customFormat="1">
      <c r="C220" s="21"/>
    </row>
    <row r="221" spans="3:3" s="19" customFormat="1">
      <c r="C221" s="21"/>
    </row>
    <row r="222" spans="3:3" s="19" customFormat="1">
      <c r="C222" s="21"/>
    </row>
    <row r="223" spans="3:3" s="19" customFormat="1">
      <c r="C223" s="21"/>
    </row>
    <row r="224" spans="3:3" s="19" customFormat="1">
      <c r="C224" s="21"/>
    </row>
    <row r="225" spans="3:3" s="19" customFormat="1">
      <c r="C225" s="21"/>
    </row>
    <row r="226" spans="3:3" s="19" customFormat="1">
      <c r="C226" s="21"/>
    </row>
    <row r="227" spans="3:3" s="19" customFormat="1">
      <c r="C227" s="21"/>
    </row>
    <row r="228" spans="3:3" s="19" customFormat="1">
      <c r="C228" s="21"/>
    </row>
    <row r="229" spans="3:3" s="19" customFormat="1">
      <c r="C229" s="21"/>
    </row>
    <row r="230" spans="3:3" s="19" customFormat="1">
      <c r="C230" s="21"/>
    </row>
    <row r="231" spans="3:3" s="19" customFormat="1">
      <c r="C231" s="21"/>
    </row>
    <row r="232" spans="3:3" s="19" customFormat="1">
      <c r="C232" s="21"/>
    </row>
    <row r="233" spans="3:3" s="19" customFormat="1">
      <c r="C233" s="21"/>
    </row>
    <row r="234" spans="3:3" s="19" customFormat="1">
      <c r="C234" s="21"/>
    </row>
    <row r="235" spans="3:3" s="19" customFormat="1">
      <c r="C235" s="21"/>
    </row>
    <row r="236" spans="3:3" s="19" customFormat="1">
      <c r="C236" s="21"/>
    </row>
    <row r="237" spans="3:3" s="19" customFormat="1">
      <c r="C237" s="21"/>
    </row>
    <row r="238" spans="3:3" s="19" customFormat="1">
      <c r="C238" s="21"/>
    </row>
    <row r="239" spans="3:3" s="19" customFormat="1">
      <c r="C239" s="21"/>
    </row>
    <row r="240" spans="3:3" s="19" customFormat="1">
      <c r="C240" s="21"/>
    </row>
    <row r="241" spans="3:3" s="19" customFormat="1">
      <c r="C241" s="21"/>
    </row>
    <row r="242" spans="3:3" s="19" customFormat="1">
      <c r="C242" s="21"/>
    </row>
    <row r="243" spans="3:3" s="19" customFormat="1">
      <c r="C243" s="21"/>
    </row>
    <row r="244" spans="3:3" s="19" customFormat="1">
      <c r="C244" s="21"/>
    </row>
    <row r="245" spans="3:3" s="19" customFormat="1">
      <c r="C245" s="21"/>
    </row>
    <row r="246" spans="3:3" s="19" customFormat="1">
      <c r="C246" s="21"/>
    </row>
    <row r="247" spans="3:3" s="19" customFormat="1">
      <c r="C247" s="21"/>
    </row>
    <row r="248" spans="3:3" s="19" customFormat="1">
      <c r="C248" s="21"/>
    </row>
    <row r="249" spans="3:3" s="19" customFormat="1">
      <c r="C249" s="21"/>
    </row>
    <row r="250" spans="3:3" s="19" customFormat="1">
      <c r="C250" s="21"/>
    </row>
    <row r="251" spans="3:3" s="19" customFormat="1">
      <c r="C251" s="21"/>
    </row>
    <row r="252" spans="3:3" s="19" customFormat="1">
      <c r="C252" s="21"/>
    </row>
    <row r="253" spans="3:3" s="19" customFormat="1">
      <c r="C253" s="21"/>
    </row>
    <row r="254" spans="3:3" s="19" customFormat="1">
      <c r="C254" s="21"/>
    </row>
    <row r="255" spans="3:3" s="19" customFormat="1">
      <c r="C255" s="21"/>
    </row>
    <row r="256" spans="3:3" s="19" customFormat="1">
      <c r="C256" s="21"/>
    </row>
    <row r="257" spans="3:3" s="19" customFormat="1">
      <c r="C257" s="21"/>
    </row>
    <row r="258" spans="3:3" s="19" customFormat="1">
      <c r="C258" s="21"/>
    </row>
    <row r="259" spans="3:3" s="19" customFormat="1">
      <c r="C259" s="21"/>
    </row>
    <row r="260" spans="3:3" s="19" customFormat="1">
      <c r="C260" s="21"/>
    </row>
    <row r="261" spans="3:3" s="19" customFormat="1">
      <c r="C261" s="21"/>
    </row>
    <row r="262" spans="3:3" s="19" customFormat="1">
      <c r="C262" s="21"/>
    </row>
    <row r="263" spans="3:3" s="19" customFormat="1">
      <c r="C263" s="21"/>
    </row>
    <row r="264" spans="3:3" s="19" customFormat="1">
      <c r="C264" s="21"/>
    </row>
    <row r="265" spans="3:3" s="19" customFormat="1">
      <c r="C265" s="21"/>
    </row>
    <row r="266" spans="3:3" s="19" customFormat="1">
      <c r="C266" s="21"/>
    </row>
    <row r="267" spans="3:3" s="19" customFormat="1">
      <c r="C267" s="21"/>
    </row>
    <row r="268" spans="3:3" s="19" customFormat="1">
      <c r="C268" s="21"/>
    </row>
    <row r="269" spans="3:3" s="19" customFormat="1">
      <c r="C269" s="21"/>
    </row>
    <row r="270" spans="3:3" s="19" customFormat="1">
      <c r="C270" s="21"/>
    </row>
    <row r="271" spans="3:3" s="19" customFormat="1">
      <c r="C271" s="21"/>
    </row>
    <row r="272" spans="3:3" s="19" customFormat="1">
      <c r="C272" s="21"/>
    </row>
    <row r="273" spans="3:3" s="19" customFormat="1">
      <c r="C273" s="21"/>
    </row>
    <row r="274" spans="3:3" s="19" customFormat="1">
      <c r="C274" s="21"/>
    </row>
    <row r="275" spans="3:3" s="19" customFormat="1">
      <c r="C275" s="21"/>
    </row>
    <row r="276" spans="3:3" s="19" customFormat="1">
      <c r="C276" s="21"/>
    </row>
    <row r="277" spans="3:3" s="19" customFormat="1">
      <c r="C277" s="21"/>
    </row>
    <row r="278" spans="3:3" s="19" customFormat="1">
      <c r="C278" s="21"/>
    </row>
    <row r="279" spans="3:3" s="19" customFormat="1">
      <c r="C279" s="21"/>
    </row>
    <row r="280" spans="3:3" s="19" customFormat="1">
      <c r="C280" s="21"/>
    </row>
    <row r="281" spans="3:3" s="19" customFormat="1">
      <c r="C281" s="21"/>
    </row>
    <row r="282" spans="3:3" s="19" customFormat="1">
      <c r="C282" s="21"/>
    </row>
    <row r="283" spans="3:3" s="19" customFormat="1">
      <c r="C283" s="21"/>
    </row>
    <row r="284" spans="3:3" s="19" customFormat="1">
      <c r="C284" s="21"/>
    </row>
    <row r="285" spans="3:3" s="19" customFormat="1">
      <c r="C285" s="21"/>
    </row>
    <row r="286" spans="3:3" s="19" customFormat="1">
      <c r="C286" s="21"/>
    </row>
    <row r="287" spans="3:3" s="19" customFormat="1">
      <c r="C287" s="21"/>
    </row>
    <row r="288" spans="3:3" s="19" customFormat="1">
      <c r="C288" s="21"/>
    </row>
    <row r="289" spans="3:3" s="19" customFormat="1">
      <c r="C289" s="21"/>
    </row>
    <row r="290" spans="3:3" s="19" customFormat="1">
      <c r="C290" s="21"/>
    </row>
    <row r="291" spans="3:3" s="19" customFormat="1">
      <c r="C291" s="21"/>
    </row>
    <row r="292" spans="3:3" s="19" customFormat="1">
      <c r="C292" s="21"/>
    </row>
    <row r="293" spans="3:3" s="19" customFormat="1">
      <c r="C293" s="21"/>
    </row>
    <row r="294" spans="3:3" s="19" customFormat="1">
      <c r="C294" s="21"/>
    </row>
    <row r="295" spans="3:3" s="19" customFormat="1">
      <c r="C295" s="21"/>
    </row>
    <row r="296" spans="3:3" s="19" customFormat="1">
      <c r="C296" s="21"/>
    </row>
    <row r="297" spans="3:3" s="19" customFormat="1">
      <c r="C297" s="21"/>
    </row>
    <row r="298" spans="3:3" s="19" customFormat="1">
      <c r="C298" s="21"/>
    </row>
    <row r="299" spans="3:3" s="19" customFormat="1">
      <c r="C299" s="21"/>
    </row>
    <row r="300" spans="3:3" s="19" customFormat="1">
      <c r="C300" s="21"/>
    </row>
    <row r="301" spans="3:3" s="19" customFormat="1">
      <c r="C301" s="21"/>
    </row>
    <row r="302" spans="3:3" s="19" customFormat="1">
      <c r="C302" s="21"/>
    </row>
    <row r="303" spans="3:3" s="19" customFormat="1">
      <c r="C303" s="21"/>
    </row>
    <row r="304" spans="3:3" s="19" customFormat="1">
      <c r="C304" s="21"/>
    </row>
    <row r="305" spans="3:3" s="19" customFormat="1">
      <c r="C305" s="21"/>
    </row>
    <row r="306" spans="3:3" s="19" customFormat="1">
      <c r="C306" s="21"/>
    </row>
    <row r="307" spans="3:3" s="19" customFormat="1">
      <c r="C307" s="21"/>
    </row>
    <row r="308" spans="3:3" s="19" customFormat="1">
      <c r="C308" s="21"/>
    </row>
    <row r="309" spans="3:3" s="19" customFormat="1">
      <c r="C309" s="21"/>
    </row>
    <row r="310" spans="3:3" s="19" customFormat="1">
      <c r="C310" s="21"/>
    </row>
    <row r="311" spans="3:3" s="19" customFormat="1">
      <c r="C311" s="21"/>
    </row>
    <row r="312" spans="3:3" s="19" customFormat="1">
      <c r="C312" s="21"/>
    </row>
    <row r="313" spans="3:3" s="19" customFormat="1">
      <c r="C313" s="21"/>
    </row>
    <row r="314" spans="3:3" s="19" customFormat="1">
      <c r="C314" s="21"/>
    </row>
    <row r="315" spans="3:3" s="19" customFormat="1">
      <c r="C315" s="21"/>
    </row>
    <row r="316" spans="3:3" s="19" customFormat="1">
      <c r="C316" s="21"/>
    </row>
    <row r="317" spans="3:3" s="19" customFormat="1">
      <c r="C317" s="21"/>
    </row>
    <row r="318" spans="3:3" s="19" customFormat="1">
      <c r="C318" s="21"/>
    </row>
    <row r="319" spans="3:3" s="19" customFormat="1">
      <c r="C319" s="21"/>
    </row>
    <row r="320" spans="3:3" s="19" customFormat="1">
      <c r="C320" s="21"/>
    </row>
    <row r="321" spans="3:3" s="19" customFormat="1">
      <c r="C321" s="21"/>
    </row>
    <row r="322" spans="3:3" s="19" customFormat="1">
      <c r="C322" s="21"/>
    </row>
    <row r="323" spans="3:3" s="19" customFormat="1">
      <c r="C323" s="21"/>
    </row>
    <row r="324" spans="3:3" s="19" customFormat="1">
      <c r="C324" s="21"/>
    </row>
    <row r="325" spans="3:3" s="19" customFormat="1">
      <c r="C325" s="21"/>
    </row>
    <row r="326" spans="3:3" s="19" customFormat="1">
      <c r="C326" s="21"/>
    </row>
    <row r="327" spans="3:3" s="19" customFormat="1">
      <c r="C327" s="21"/>
    </row>
    <row r="328" spans="3:3" s="19" customFormat="1">
      <c r="C328" s="21"/>
    </row>
    <row r="329" spans="3:3" s="19" customFormat="1">
      <c r="C329" s="21"/>
    </row>
    <row r="330" spans="3:3" s="19" customFormat="1">
      <c r="C330" s="21"/>
    </row>
    <row r="331" spans="3:3" s="19" customFormat="1">
      <c r="C331" s="21"/>
    </row>
    <row r="332" spans="3:3" s="19" customFormat="1">
      <c r="C332" s="21"/>
    </row>
    <row r="333" spans="3:3" s="19" customFormat="1">
      <c r="C333" s="21"/>
    </row>
    <row r="334" spans="3:3" s="19" customFormat="1">
      <c r="C334" s="21"/>
    </row>
    <row r="335" spans="3:3" s="19" customFormat="1">
      <c r="C335" s="21"/>
    </row>
    <row r="336" spans="3:3" s="19" customFormat="1">
      <c r="C336" s="21"/>
    </row>
    <row r="337" spans="3:3" s="19" customFormat="1">
      <c r="C337" s="21"/>
    </row>
    <row r="338" spans="3:3" s="19" customFormat="1">
      <c r="C338" s="21"/>
    </row>
    <row r="339" spans="3:3" s="19" customFormat="1">
      <c r="C339" s="21"/>
    </row>
    <row r="340" spans="3:3" s="19" customFormat="1">
      <c r="C340" s="21"/>
    </row>
    <row r="341" spans="3:3" s="19" customFormat="1">
      <c r="C341" s="21"/>
    </row>
    <row r="342" spans="3:3" s="19" customFormat="1">
      <c r="C342" s="21"/>
    </row>
    <row r="343" spans="3:3" s="19" customFormat="1">
      <c r="C343" s="21"/>
    </row>
    <row r="344" spans="3:3" s="19" customFormat="1">
      <c r="C344" s="21"/>
    </row>
    <row r="345" spans="3:3" s="19" customFormat="1">
      <c r="C345" s="21"/>
    </row>
    <row r="346" spans="3:3" s="19" customFormat="1">
      <c r="C346" s="21"/>
    </row>
    <row r="347" spans="3:3" s="19" customFormat="1">
      <c r="C347" s="21"/>
    </row>
    <row r="348" spans="3:3" s="19" customFormat="1">
      <c r="C348" s="21"/>
    </row>
    <row r="349" spans="3:3" s="19" customFormat="1">
      <c r="C349" s="21"/>
    </row>
    <row r="350" spans="3:3" s="19" customFormat="1">
      <c r="C350" s="21"/>
    </row>
    <row r="351" spans="3:3" s="19" customFormat="1">
      <c r="C351" s="21"/>
    </row>
    <row r="352" spans="3:3" s="19" customFormat="1">
      <c r="C352" s="21"/>
    </row>
    <row r="353" spans="3:3" s="19" customFormat="1">
      <c r="C353" s="21"/>
    </row>
    <row r="354" spans="3:3" s="19" customFormat="1">
      <c r="C354" s="21"/>
    </row>
    <row r="355" spans="3:3" s="19" customFormat="1">
      <c r="C355" s="21"/>
    </row>
    <row r="356" spans="3:3" s="19" customFormat="1">
      <c r="C356" s="21"/>
    </row>
    <row r="357" spans="3:3" s="19" customFormat="1">
      <c r="C357" s="21"/>
    </row>
    <row r="358" spans="3:3" s="19" customFormat="1">
      <c r="C358" s="21"/>
    </row>
    <row r="359" spans="3:3" s="19" customFormat="1">
      <c r="C359" s="21"/>
    </row>
    <row r="360" spans="3:3" s="19" customFormat="1">
      <c r="C360" s="21"/>
    </row>
    <row r="361" spans="3:3" s="19" customFormat="1">
      <c r="C361" s="21"/>
    </row>
    <row r="362" spans="3:3" s="19" customFormat="1">
      <c r="C362" s="21"/>
    </row>
    <row r="363" spans="3:3" s="19" customFormat="1">
      <c r="C363" s="21"/>
    </row>
    <row r="364" spans="3:3" s="19" customFormat="1">
      <c r="C364" s="21"/>
    </row>
    <row r="365" spans="3:3" s="19" customFormat="1">
      <c r="C365" s="21"/>
    </row>
    <row r="366" spans="3:3" s="19" customFormat="1">
      <c r="C366" s="21"/>
    </row>
    <row r="367" spans="3:3" s="19" customFormat="1">
      <c r="C367" s="21"/>
    </row>
    <row r="368" spans="3:3" s="19" customFormat="1">
      <c r="C368" s="21"/>
    </row>
    <row r="369" spans="3:3" s="19" customFormat="1">
      <c r="C369" s="21"/>
    </row>
    <row r="370" spans="3:3" s="19" customFormat="1">
      <c r="C370" s="21"/>
    </row>
    <row r="371" spans="3:3" s="19" customFormat="1">
      <c r="C371" s="21"/>
    </row>
    <row r="372" spans="3:3" s="19" customFormat="1">
      <c r="C372" s="21"/>
    </row>
    <row r="373" spans="3:3" s="19" customFormat="1">
      <c r="C373" s="21"/>
    </row>
    <row r="374" spans="3:3" s="19" customFormat="1">
      <c r="C374" s="21"/>
    </row>
    <row r="375" spans="3:3" s="19" customFormat="1">
      <c r="C375" s="21"/>
    </row>
    <row r="376" spans="3:3" s="19" customFormat="1">
      <c r="C376" s="21"/>
    </row>
    <row r="377" spans="3:3" s="19" customFormat="1">
      <c r="C377" s="21"/>
    </row>
    <row r="378" spans="3:3" s="19" customFormat="1">
      <c r="C378" s="21"/>
    </row>
    <row r="379" spans="3:3" s="19" customFormat="1">
      <c r="C379" s="21"/>
    </row>
    <row r="380" spans="3:3" s="19" customFormat="1">
      <c r="C380" s="21"/>
    </row>
    <row r="381" spans="3:3" s="19" customFormat="1">
      <c r="C381" s="21"/>
    </row>
    <row r="382" spans="3:3" s="19" customFormat="1">
      <c r="C382" s="21"/>
    </row>
    <row r="383" spans="3:3" s="19" customFormat="1">
      <c r="C383" s="21"/>
    </row>
    <row r="384" spans="3:3" s="19" customFormat="1">
      <c r="C384" s="21"/>
    </row>
    <row r="385" spans="3:3" s="19" customFormat="1">
      <c r="C385" s="21"/>
    </row>
    <row r="386" spans="3:3" s="19" customFormat="1">
      <c r="C386" s="21"/>
    </row>
    <row r="387" spans="3:3" s="19" customFormat="1">
      <c r="C387" s="21"/>
    </row>
    <row r="388" spans="3:3" s="19" customFormat="1">
      <c r="C388" s="21"/>
    </row>
    <row r="389" spans="3:3" s="19" customFormat="1">
      <c r="C389" s="21"/>
    </row>
    <row r="390" spans="3:3" s="19" customFormat="1">
      <c r="C390" s="21"/>
    </row>
    <row r="391" spans="3:3" s="19" customFormat="1">
      <c r="C391" s="21"/>
    </row>
    <row r="392" spans="3:3" s="19" customFormat="1">
      <c r="C392" s="21"/>
    </row>
    <row r="393" spans="3:3" s="19" customFormat="1">
      <c r="C393" s="21"/>
    </row>
    <row r="394" spans="3:3" s="19" customFormat="1">
      <c r="C394" s="21"/>
    </row>
    <row r="395" spans="3:3" s="19" customFormat="1">
      <c r="C395" s="21"/>
    </row>
    <row r="396" spans="3:3" s="19" customFormat="1">
      <c r="C396" s="21"/>
    </row>
    <row r="397" spans="3:3" s="19" customFormat="1">
      <c r="C397" s="21"/>
    </row>
    <row r="398" spans="3:3" s="19" customFormat="1">
      <c r="C398" s="21"/>
    </row>
    <row r="399" spans="3:3" s="19" customFormat="1">
      <c r="C399" s="21"/>
    </row>
    <row r="400" spans="3:3" s="19" customFormat="1">
      <c r="C400" s="21"/>
    </row>
    <row r="401" spans="3:3" s="19" customFormat="1">
      <c r="C401" s="21"/>
    </row>
    <row r="402" spans="3:3" s="19" customFormat="1">
      <c r="C402" s="21"/>
    </row>
    <row r="403" spans="3:3" s="19" customFormat="1">
      <c r="C403" s="21"/>
    </row>
    <row r="404" spans="3:3" s="19" customFormat="1">
      <c r="C404" s="21"/>
    </row>
    <row r="405" spans="3:3" s="19" customFormat="1">
      <c r="C405" s="21"/>
    </row>
    <row r="406" spans="3:3" s="19" customFormat="1">
      <c r="C406" s="21"/>
    </row>
    <row r="407" spans="3:3" s="19" customFormat="1">
      <c r="C407" s="21"/>
    </row>
    <row r="408" spans="3:3" s="19" customFormat="1">
      <c r="C408" s="21"/>
    </row>
    <row r="409" spans="3:3" s="19" customFormat="1">
      <c r="C409" s="21"/>
    </row>
    <row r="410" spans="3:3" s="19" customFormat="1">
      <c r="C410" s="21"/>
    </row>
    <row r="411" spans="3:3" s="19" customFormat="1">
      <c r="C411" s="21"/>
    </row>
    <row r="412" spans="3:3" s="19" customFormat="1">
      <c r="C412" s="21"/>
    </row>
    <row r="413" spans="3:3" s="19" customFormat="1">
      <c r="C413" s="21"/>
    </row>
    <row r="414" spans="3:3" s="19" customFormat="1">
      <c r="C414" s="21"/>
    </row>
    <row r="415" spans="3:3" s="19" customFormat="1">
      <c r="C415" s="21"/>
    </row>
    <row r="416" spans="3:3" s="19" customFormat="1">
      <c r="C416" s="21"/>
    </row>
    <row r="417" spans="3:3" s="19" customFormat="1">
      <c r="C417" s="21"/>
    </row>
    <row r="418" spans="3:3" s="19" customFormat="1">
      <c r="C418" s="21"/>
    </row>
    <row r="419" spans="3:3" s="19" customFormat="1">
      <c r="C419" s="21"/>
    </row>
    <row r="420" spans="3:3" s="19" customFormat="1">
      <c r="C420" s="21"/>
    </row>
    <row r="421" spans="3:3" s="19" customFormat="1">
      <c r="C421" s="21"/>
    </row>
    <row r="422" spans="3:3" s="19" customFormat="1">
      <c r="C422" s="21"/>
    </row>
    <row r="423" spans="3:3" s="19" customFormat="1">
      <c r="C423" s="21"/>
    </row>
    <row r="424" spans="3:3" s="19" customFormat="1">
      <c r="C424" s="21"/>
    </row>
    <row r="425" spans="3:3" s="19" customFormat="1">
      <c r="C425" s="21"/>
    </row>
    <row r="426" spans="3:3" s="19" customFormat="1">
      <c r="C426" s="21"/>
    </row>
    <row r="427" spans="3:3" s="19" customFormat="1">
      <c r="C427" s="21"/>
    </row>
    <row r="428" spans="3:3" s="19" customFormat="1">
      <c r="C428" s="21"/>
    </row>
    <row r="429" spans="3:3" s="19" customFormat="1">
      <c r="C429" s="21"/>
    </row>
    <row r="430" spans="3:3" s="19" customFormat="1">
      <c r="C430" s="21"/>
    </row>
    <row r="431" spans="3:3" s="19" customFormat="1">
      <c r="C431" s="21"/>
    </row>
    <row r="432" spans="3:3" s="19" customFormat="1">
      <c r="C432" s="21"/>
    </row>
    <row r="433" spans="3:3" s="19" customFormat="1">
      <c r="C433" s="21"/>
    </row>
    <row r="434" spans="3:3" s="19" customFormat="1">
      <c r="C434" s="21"/>
    </row>
    <row r="435" spans="3:3" s="19" customFormat="1">
      <c r="C435" s="21"/>
    </row>
    <row r="436" spans="3:3" s="19" customFormat="1">
      <c r="C436" s="21"/>
    </row>
    <row r="437" spans="3:3" s="19" customFormat="1">
      <c r="C437" s="21"/>
    </row>
    <row r="438" spans="3:3" s="19" customFormat="1">
      <c r="C438" s="21"/>
    </row>
    <row r="439" spans="3:3" s="19" customFormat="1">
      <c r="C439" s="21"/>
    </row>
    <row r="440" spans="3:3" s="19" customFormat="1">
      <c r="C440" s="21"/>
    </row>
    <row r="441" spans="3:3" s="19" customFormat="1">
      <c r="C441" s="21"/>
    </row>
    <row r="442" spans="3:3" s="19" customFormat="1">
      <c r="C442" s="21"/>
    </row>
    <row r="443" spans="3:3" s="19" customFormat="1">
      <c r="C443" s="21"/>
    </row>
    <row r="444" spans="3:3" s="19" customFormat="1">
      <c r="C444" s="21"/>
    </row>
    <row r="445" spans="3:3" s="19" customFormat="1">
      <c r="C445" s="21"/>
    </row>
    <row r="446" spans="3:3" s="19" customFormat="1">
      <c r="C446" s="21"/>
    </row>
    <row r="447" spans="3:3" s="19" customFormat="1">
      <c r="C447" s="21"/>
    </row>
    <row r="448" spans="3:3" s="19" customFormat="1">
      <c r="C448" s="21"/>
    </row>
    <row r="449" spans="3:3" s="19" customFormat="1">
      <c r="C449" s="21"/>
    </row>
    <row r="450" spans="3:3" s="19" customFormat="1">
      <c r="C450" s="21"/>
    </row>
    <row r="451" spans="3:3" s="19" customFormat="1">
      <c r="C451" s="21"/>
    </row>
    <row r="452" spans="3:3" s="19" customFormat="1">
      <c r="C452" s="21"/>
    </row>
    <row r="453" spans="3:3" s="19" customFormat="1">
      <c r="C453" s="21"/>
    </row>
    <row r="454" spans="3:3" s="19" customFormat="1">
      <c r="C454" s="21"/>
    </row>
    <row r="455" spans="3:3" s="19" customFormat="1">
      <c r="C455" s="21"/>
    </row>
    <row r="456" spans="3:3" s="19" customFormat="1">
      <c r="C456" s="21"/>
    </row>
    <row r="457" spans="3:3" s="19" customFormat="1">
      <c r="C457" s="21"/>
    </row>
    <row r="458" spans="3:3" s="19" customFormat="1">
      <c r="C458" s="21"/>
    </row>
    <row r="459" spans="3:3" s="19" customFormat="1">
      <c r="C459" s="21"/>
    </row>
    <row r="460" spans="3:3" s="19" customFormat="1">
      <c r="C460" s="21"/>
    </row>
    <row r="461" spans="3:3" s="19" customFormat="1">
      <c r="C461" s="21"/>
    </row>
    <row r="462" spans="3:3" s="19" customFormat="1">
      <c r="C462" s="21"/>
    </row>
    <row r="463" spans="3:3" s="19" customFormat="1">
      <c r="C463" s="21"/>
    </row>
    <row r="464" spans="3:3" s="19" customFormat="1">
      <c r="C464" s="21"/>
    </row>
    <row r="465" spans="3:3" s="19" customFormat="1">
      <c r="C465" s="21"/>
    </row>
    <row r="466" spans="3:3" s="19" customFormat="1">
      <c r="C466" s="21"/>
    </row>
    <row r="467" spans="3:3" s="19" customFormat="1">
      <c r="C467" s="21"/>
    </row>
    <row r="468" spans="3:3" s="19" customFormat="1">
      <c r="C468" s="21"/>
    </row>
    <row r="469" spans="3:3" s="19" customFormat="1">
      <c r="C469" s="21"/>
    </row>
    <row r="470" spans="3:3" s="19" customFormat="1">
      <c r="C470" s="21"/>
    </row>
    <row r="471" spans="3:3" s="19" customFormat="1">
      <c r="C471" s="21"/>
    </row>
    <row r="472" spans="3:3" s="19" customFormat="1">
      <c r="C472" s="21"/>
    </row>
    <row r="473" spans="3:3" s="19" customFormat="1">
      <c r="C473" s="21"/>
    </row>
    <row r="474" spans="3:3" s="19" customFormat="1">
      <c r="C474" s="21"/>
    </row>
    <row r="475" spans="3:3" s="19" customFormat="1">
      <c r="C475" s="21"/>
    </row>
    <row r="476" spans="3:3" s="19" customFormat="1">
      <c r="C476" s="21"/>
    </row>
    <row r="477" spans="3:3" s="19" customFormat="1">
      <c r="C477" s="21"/>
    </row>
    <row r="478" spans="3:3" s="19" customFormat="1">
      <c r="C478" s="21"/>
    </row>
    <row r="479" spans="3:3" s="19" customFormat="1">
      <c r="C479" s="21"/>
    </row>
    <row r="480" spans="3:3" s="19" customFormat="1">
      <c r="C480" s="21"/>
    </row>
    <row r="481" spans="3:3" s="19" customFormat="1">
      <c r="C481" s="21"/>
    </row>
    <row r="482" spans="3:3" s="19" customFormat="1">
      <c r="C482" s="21"/>
    </row>
    <row r="483" spans="3:3" s="19" customFormat="1">
      <c r="C483" s="21"/>
    </row>
    <row r="484" spans="3:3" s="19" customFormat="1">
      <c r="C484" s="21"/>
    </row>
    <row r="485" spans="3:3" s="19" customFormat="1">
      <c r="C485" s="21"/>
    </row>
    <row r="486" spans="3:3" s="19" customFormat="1">
      <c r="C486" s="21"/>
    </row>
    <row r="487" spans="3:3" s="19" customFormat="1">
      <c r="C487" s="21"/>
    </row>
    <row r="488" spans="3:3" s="19" customFormat="1">
      <c r="C488" s="21"/>
    </row>
    <row r="489" spans="3:3" s="19" customFormat="1">
      <c r="C489" s="21"/>
    </row>
    <row r="490" spans="3:3" s="19" customFormat="1">
      <c r="C490" s="21"/>
    </row>
    <row r="491" spans="3:3" s="19" customFormat="1">
      <c r="C491" s="21"/>
    </row>
    <row r="492" spans="3:3" s="19" customFormat="1">
      <c r="C492" s="21"/>
    </row>
    <row r="493" spans="3:3" s="19" customFormat="1">
      <c r="C493" s="21"/>
    </row>
    <row r="494" spans="3:3" s="19" customFormat="1">
      <c r="C494" s="21"/>
    </row>
    <row r="495" spans="3:3" s="19" customFormat="1">
      <c r="C495" s="21"/>
    </row>
    <row r="496" spans="3:3" s="19" customFormat="1">
      <c r="C496" s="21"/>
    </row>
    <row r="497" spans="3:3" s="19" customFormat="1">
      <c r="C497" s="21"/>
    </row>
    <row r="498" spans="3:3" s="19" customFormat="1">
      <c r="C498" s="21"/>
    </row>
    <row r="499" spans="3:3" s="19" customFormat="1">
      <c r="C499" s="21"/>
    </row>
    <row r="500" spans="3:3" s="19" customFormat="1">
      <c r="C500" s="21"/>
    </row>
    <row r="501" spans="3:3" s="19" customFormat="1">
      <c r="C501" s="21"/>
    </row>
    <row r="502" spans="3:3" s="19" customFormat="1">
      <c r="C502" s="21"/>
    </row>
    <row r="503" spans="3:3" s="19" customFormat="1">
      <c r="C503" s="21"/>
    </row>
    <row r="504" spans="3:3" s="19" customFormat="1">
      <c r="C504" s="21"/>
    </row>
    <row r="505" spans="3:3" s="19" customFormat="1">
      <c r="C505" s="21"/>
    </row>
    <row r="506" spans="3:3" s="19" customFormat="1">
      <c r="C506" s="21"/>
    </row>
    <row r="507" spans="3:3" s="19" customFormat="1">
      <c r="C507" s="21"/>
    </row>
    <row r="508" spans="3:3" s="19" customFormat="1">
      <c r="C508" s="21"/>
    </row>
    <row r="509" spans="3:3" s="19" customFormat="1">
      <c r="C509" s="21"/>
    </row>
    <row r="510" spans="3:3" s="19" customFormat="1">
      <c r="C510" s="21"/>
    </row>
    <row r="511" spans="3:3" s="19" customFormat="1">
      <c r="C511" s="21"/>
    </row>
    <row r="512" spans="3:3" s="19" customFormat="1">
      <c r="C512" s="21"/>
    </row>
    <row r="513" spans="3:3" s="19" customFormat="1">
      <c r="C513" s="21"/>
    </row>
    <row r="514" spans="3:3" s="19" customFormat="1">
      <c r="C514" s="21"/>
    </row>
    <row r="515" spans="3:3" s="19" customFormat="1">
      <c r="C515" s="21"/>
    </row>
    <row r="516" spans="3:3" s="19" customFormat="1">
      <c r="C516" s="21"/>
    </row>
    <row r="517" spans="3:3" s="19" customFormat="1">
      <c r="C517" s="21"/>
    </row>
    <row r="518" spans="3:3" s="19" customFormat="1">
      <c r="C518" s="21"/>
    </row>
    <row r="519" spans="3:3" s="19" customFormat="1">
      <c r="C519" s="21"/>
    </row>
    <row r="520" spans="3:3" s="19" customFormat="1">
      <c r="C520" s="21"/>
    </row>
    <row r="521" spans="3:3" s="19" customFormat="1">
      <c r="C521" s="21"/>
    </row>
    <row r="522" spans="3:3" s="19" customFormat="1">
      <c r="C522" s="21"/>
    </row>
    <row r="523" spans="3:3" s="19" customFormat="1">
      <c r="C523" s="21"/>
    </row>
    <row r="524" spans="3:3" s="19" customFormat="1">
      <c r="C524" s="21"/>
    </row>
    <row r="525" spans="3:3" s="19" customFormat="1">
      <c r="C525" s="21"/>
    </row>
    <row r="526" spans="3:3" s="19" customFormat="1">
      <c r="C526" s="21"/>
    </row>
    <row r="527" spans="3:3" s="19" customFormat="1">
      <c r="C527" s="21"/>
    </row>
    <row r="528" spans="3:3" s="19" customFormat="1">
      <c r="C528" s="21"/>
    </row>
    <row r="529" spans="3:3" s="19" customFormat="1">
      <c r="C529" s="21"/>
    </row>
    <row r="530" spans="3:3" s="19" customFormat="1">
      <c r="C530" s="21"/>
    </row>
    <row r="531" spans="3:3" s="19" customFormat="1">
      <c r="C531" s="21"/>
    </row>
    <row r="532" spans="3:3" s="19" customFormat="1">
      <c r="C532" s="21"/>
    </row>
    <row r="533" spans="3:3" s="19" customFormat="1">
      <c r="C533" s="21"/>
    </row>
    <row r="534" spans="3:3" s="19" customFormat="1">
      <c r="C534" s="21"/>
    </row>
    <row r="535" spans="3:3" s="19" customFormat="1">
      <c r="C535" s="21"/>
    </row>
    <row r="536" spans="3:3" s="19" customFormat="1">
      <c r="C536" s="21"/>
    </row>
    <row r="537" spans="3:3" s="19" customFormat="1">
      <c r="C537" s="21"/>
    </row>
    <row r="538" spans="3:3" s="19" customFormat="1">
      <c r="C538" s="21"/>
    </row>
    <row r="539" spans="3:3" s="19" customFormat="1">
      <c r="C539" s="21"/>
    </row>
    <row r="540" spans="3:3" s="19" customFormat="1">
      <c r="C540" s="21"/>
    </row>
    <row r="541" spans="3:3" s="19" customFormat="1">
      <c r="C541" s="21"/>
    </row>
    <row r="542" spans="3:3" s="19" customFormat="1">
      <c r="C542" s="21"/>
    </row>
    <row r="543" spans="3:3" s="19" customFormat="1">
      <c r="C543" s="21"/>
    </row>
    <row r="544" spans="3:3" s="19" customFormat="1">
      <c r="C544" s="21"/>
    </row>
    <row r="545" spans="3:3" s="19" customFormat="1">
      <c r="C545" s="21"/>
    </row>
    <row r="546" spans="3:3" s="19" customFormat="1">
      <c r="C546" s="21"/>
    </row>
    <row r="547" spans="3:3" s="19" customFormat="1">
      <c r="C547" s="21"/>
    </row>
    <row r="548" spans="3:3" s="19" customFormat="1">
      <c r="C548" s="21"/>
    </row>
    <row r="549" spans="3:3" s="19" customFormat="1">
      <c r="C549" s="21"/>
    </row>
    <row r="550" spans="3:3" s="19" customFormat="1">
      <c r="C550" s="21"/>
    </row>
    <row r="551" spans="3:3" s="19" customFormat="1">
      <c r="C551" s="21"/>
    </row>
    <row r="552" spans="3:3" s="19" customFormat="1">
      <c r="C552" s="21"/>
    </row>
    <row r="553" spans="3:3" s="19" customFormat="1">
      <c r="C553" s="21"/>
    </row>
    <row r="554" spans="3:3" s="19" customFormat="1">
      <c r="C554" s="21"/>
    </row>
    <row r="555" spans="3:3" s="19" customFormat="1">
      <c r="C555" s="21"/>
    </row>
    <row r="556" spans="3:3" s="19" customFormat="1">
      <c r="C556" s="21"/>
    </row>
    <row r="557" spans="3:3" s="19" customFormat="1">
      <c r="C557" s="21"/>
    </row>
    <row r="558" spans="3:3" s="19" customFormat="1">
      <c r="C558" s="21"/>
    </row>
    <row r="559" spans="3:3" s="19" customFormat="1">
      <c r="C559" s="21"/>
    </row>
    <row r="560" spans="3:3" s="19" customFormat="1">
      <c r="C560" s="21"/>
    </row>
    <row r="561" spans="3:3" s="19" customFormat="1">
      <c r="C561" s="21"/>
    </row>
    <row r="562" spans="3:3" s="19" customFormat="1">
      <c r="C562" s="21"/>
    </row>
    <row r="563" spans="3:3" s="19" customFormat="1">
      <c r="C563" s="21"/>
    </row>
    <row r="564" spans="3:3" s="19" customFormat="1">
      <c r="C564" s="21"/>
    </row>
    <row r="565" spans="3:3" s="19" customFormat="1">
      <c r="C565" s="21"/>
    </row>
    <row r="566" spans="3:3" s="19" customFormat="1">
      <c r="C566" s="21"/>
    </row>
    <row r="567" spans="3:3" s="19" customFormat="1">
      <c r="C567" s="21"/>
    </row>
    <row r="568" spans="3:3" s="19" customFormat="1">
      <c r="C568" s="21"/>
    </row>
    <row r="569" spans="3:3" s="19" customFormat="1">
      <c r="C569" s="21"/>
    </row>
    <row r="570" spans="3:3" s="19" customFormat="1">
      <c r="C570" s="21"/>
    </row>
    <row r="571" spans="3:3" s="19" customFormat="1">
      <c r="C571" s="21"/>
    </row>
    <row r="572" spans="3:3" s="19" customFormat="1">
      <c r="C572" s="21"/>
    </row>
    <row r="573" spans="3:3" s="19" customFormat="1">
      <c r="C573" s="21"/>
    </row>
    <row r="574" spans="3:3" s="19" customFormat="1">
      <c r="C574" s="21"/>
    </row>
    <row r="575" spans="3:3" s="19" customFormat="1">
      <c r="C575" s="21"/>
    </row>
    <row r="576" spans="3:3" s="19" customFormat="1">
      <c r="C576" s="21"/>
    </row>
    <row r="577" spans="3:3" s="19" customFormat="1">
      <c r="C577" s="21"/>
    </row>
    <row r="578" spans="3:3" s="19" customFormat="1">
      <c r="C578" s="21"/>
    </row>
    <row r="579" spans="3:3" s="19" customFormat="1">
      <c r="C579" s="21"/>
    </row>
    <row r="580" spans="3:3" s="19" customFormat="1">
      <c r="C580" s="21"/>
    </row>
    <row r="581" spans="3:3" s="19" customFormat="1">
      <c r="C581" s="21"/>
    </row>
    <row r="582" spans="3:3" s="19" customFormat="1">
      <c r="C582" s="21"/>
    </row>
    <row r="583" spans="3:3" s="19" customFormat="1">
      <c r="C583" s="21"/>
    </row>
    <row r="584" spans="3:3" s="19" customFormat="1">
      <c r="C584" s="21"/>
    </row>
    <row r="585" spans="3:3" s="19" customFormat="1">
      <c r="C585" s="21"/>
    </row>
    <row r="586" spans="3:3" s="19" customFormat="1">
      <c r="C586" s="21"/>
    </row>
    <row r="587" spans="3:3" s="19" customFormat="1">
      <c r="C587" s="21"/>
    </row>
    <row r="588" spans="3:3" s="19" customFormat="1">
      <c r="C588" s="21"/>
    </row>
    <row r="589" spans="3:3" s="19" customFormat="1">
      <c r="C589" s="21"/>
    </row>
    <row r="590" spans="3:3" s="19" customFormat="1">
      <c r="C590" s="21"/>
    </row>
    <row r="591" spans="3:3" s="19" customFormat="1">
      <c r="C591" s="21"/>
    </row>
    <row r="592" spans="3:3" s="19" customFormat="1">
      <c r="C592" s="21"/>
    </row>
    <row r="593" spans="3:3" s="19" customFormat="1">
      <c r="C593" s="21"/>
    </row>
    <row r="594" spans="3:3" s="19" customFormat="1">
      <c r="C594" s="21"/>
    </row>
    <row r="595" spans="3:3" s="19" customFormat="1">
      <c r="C595" s="21"/>
    </row>
    <row r="596" spans="3:3" s="19" customFormat="1">
      <c r="C596" s="21"/>
    </row>
    <row r="597" spans="3:3" s="19" customFormat="1">
      <c r="C597" s="21"/>
    </row>
    <row r="598" spans="3:3" s="19" customFormat="1">
      <c r="C598" s="21"/>
    </row>
    <row r="599" spans="3:3" s="19" customFormat="1">
      <c r="C599" s="21"/>
    </row>
  </sheetData>
  <sheetProtection sheet="1" objects="1" scenarios="1"/>
  <mergeCells count="5">
    <mergeCell ref="F9:H9"/>
    <mergeCell ref="D10:E10"/>
    <mergeCell ref="N9:P9"/>
    <mergeCell ref="L2:M2"/>
    <mergeCell ref="I2:J2"/>
  </mergeCells>
  <hyperlinks>
    <hyperlink ref="L2" location="Startseite!C7" display="zurück zur Startseite" xr:uid="{00000000-0004-0000-0800-000000000000}"/>
    <hyperlink ref="I2" location="Rentabilität!B8" display="zur Rentabilitätsberechnung" xr:uid="{00000000-0004-0000-0800-000001000000}"/>
    <hyperlink ref="I2:J2" location="Rentabilität!D11" display="zur Rentabilitätsberechnung" xr:uid="{00000000-0004-0000-0800-000002000000}"/>
  </hyperlinks>
  <printOptions horizontalCentered="1"/>
  <pageMargins left="0.23622047244094491" right="0.23622047244094491" top="0.78740157480314965" bottom="0.47244094488188981" header="0.51181102362204722" footer="0.31496062992125984"/>
  <pageSetup paperSize="9" scale="85"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713" r:id="rId4" name="Button 89">
              <controlPr defaultSize="0" print="0" autoFill="0" autoPict="0" macro="[0]!PersKostMitarbProdAusblenden">
                <anchor moveWithCells="1" sizeWithCells="1">
                  <from>
                    <xdr:col>6</xdr:col>
                    <xdr:colOff>228600</xdr:colOff>
                    <xdr:row>16</xdr:row>
                    <xdr:rowOff>38100</xdr:rowOff>
                  </from>
                  <to>
                    <xdr:col>6</xdr:col>
                    <xdr:colOff>228600</xdr:colOff>
                    <xdr:row>16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18</vt:i4>
      </vt:variant>
    </vt:vector>
  </HeadingPairs>
  <TitlesOfParts>
    <vt:vector size="36" baseType="lpstr">
      <vt:lpstr>Startseite</vt:lpstr>
      <vt:lpstr>Bearbeitungshinweise</vt:lpstr>
      <vt:lpstr>Deckblatt</vt:lpstr>
      <vt:lpstr>Kapitalbedarf</vt:lpstr>
      <vt:lpstr>Finanzierung</vt:lpstr>
      <vt:lpstr>Zins und Tilgung</vt:lpstr>
      <vt:lpstr>Personalkosten 1. Jahr</vt:lpstr>
      <vt:lpstr>Personalkosten 2. Jahr</vt:lpstr>
      <vt:lpstr>Personalkosten 3. Jahr</vt:lpstr>
      <vt:lpstr>übrige Kosten</vt:lpstr>
      <vt:lpstr>Unternehmerlohn</vt:lpstr>
      <vt:lpstr>Rentabilität</vt:lpstr>
      <vt:lpstr>Hilfstabelle</vt:lpstr>
      <vt:lpstr>Umsatzplanung</vt:lpstr>
      <vt:lpstr>Stundenkostensatz </vt:lpstr>
      <vt:lpstr>Liquiditätsplan-1.Jahr</vt:lpstr>
      <vt:lpstr>Liquiditätsplan-2.Jahr</vt:lpstr>
      <vt:lpstr>Liquiditätsplan-3.Jahr</vt:lpstr>
      <vt:lpstr>Bearbeitungshinweise!Druckbereich</vt:lpstr>
      <vt:lpstr>Deckblatt!Druckbereich</vt:lpstr>
      <vt:lpstr>Finanzierung!Druckbereich</vt:lpstr>
      <vt:lpstr>Kapitalbedarf!Druckbereich</vt:lpstr>
      <vt:lpstr>'Liquiditätsplan-1.Jahr'!Druckbereich</vt:lpstr>
      <vt:lpstr>'Liquiditätsplan-2.Jahr'!Druckbereich</vt:lpstr>
      <vt:lpstr>'Liquiditätsplan-3.Jahr'!Druckbereich</vt:lpstr>
      <vt:lpstr>'Personalkosten 1. Jahr'!Druckbereich</vt:lpstr>
      <vt:lpstr>'Personalkosten 2. Jahr'!Druckbereich</vt:lpstr>
      <vt:lpstr>'Personalkosten 3. Jahr'!Druckbereich</vt:lpstr>
      <vt:lpstr>Rentabilität!Druckbereich</vt:lpstr>
      <vt:lpstr>Startseite!Druckbereich</vt:lpstr>
      <vt:lpstr>'Stundenkostensatz '!Druckbereich</vt:lpstr>
      <vt:lpstr>'übrige Kosten'!Druckbereich</vt:lpstr>
      <vt:lpstr>Umsatzplanung!Druckbereich</vt:lpstr>
      <vt:lpstr>Unternehmerlohn!Druckbereich</vt:lpstr>
      <vt:lpstr>'Zins und Tilgung'!Druckbereich</vt:lpstr>
      <vt:lpstr>Rechtsformen</vt:lpstr>
    </vt:vector>
  </TitlesOfParts>
  <Company>HWK Düsseldorf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Gründungsplanung, Version 18.12.2003</dc:title>
  <dc:creator>HWK Düsseldorf, Uwe Hemens</dc:creator>
  <cp:lastModifiedBy>Börü, Nalan</cp:lastModifiedBy>
  <cp:lastPrinted>2019-05-23T07:31:35Z</cp:lastPrinted>
  <dcterms:created xsi:type="dcterms:W3CDTF">1997-04-22T10:38:02Z</dcterms:created>
  <dcterms:modified xsi:type="dcterms:W3CDTF">2026-02-04T09:09:43Z</dcterms:modified>
</cp:coreProperties>
</file>